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9410" windowHeight="11190" tabRatio="929" activeTab="0"/>
  </bookViews>
  <sheets>
    <sheet name="NSS-A" sheetId="1" r:id="rId1"/>
    <sheet name="NSS-B" sheetId="2" r:id="rId2"/>
    <sheet name="REGATA" sheetId="3" r:id="rId3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<sst xmlns="http://schemas.openxmlformats.org/spreadsheetml/2006/main" count="405" uniqueCount="172">
  <si>
    <t>Licence</t>
  </si>
  <si>
    <t>Poř.</t>
  </si>
  <si>
    <t>Přijmení a jméno</t>
  </si>
  <si>
    <t>Klub</t>
  </si>
  <si>
    <t>Jméno modelu</t>
  </si>
  <si>
    <t>Měřítko</t>
  </si>
  <si>
    <t>Stavební zkouška</t>
  </si>
  <si>
    <t>Celkem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</si>
  <si>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</si>
  <si>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</si>
  <si>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</si>
  <si>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</si>
  <si>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</si>
  <si>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</si>
  <si>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</si>
  <si>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</si>
  <si>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</si>
  <si>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1:20</t>
  </si>
  <si>
    <t>1:10</t>
  </si>
  <si>
    <t>KLoM Ledenice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</si>
  <si>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</si>
  <si>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</si>
  <si>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</si>
  <si>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</si>
  <si>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</si>
  <si>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</si>
  <si>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</si>
  <si>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</si>
  <si>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</si>
  <si>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</si>
  <si>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1:15</t>
  </si>
  <si>
    <t>Atlantis</t>
  </si>
  <si>
    <t>131-011</t>
  </si>
  <si>
    <t>028-010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</si>
  <si>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</si>
  <si>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</si>
  <si>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</si>
  <si>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Endeavour</t>
  </si>
  <si>
    <t>Nejhorší jízda</t>
  </si>
  <si>
    <t>Rozhodčí               1</t>
  </si>
  <si>
    <t>079-057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</si>
  <si>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</si>
  <si>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</si>
  <si>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</si>
  <si>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</si>
  <si>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</si>
  <si>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</si>
  <si>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</si>
  <si>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</si>
  <si>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</si>
  <si>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</si>
  <si>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</rPr>
      <t>KVR</t>
    </r>
  </si>
  <si>
    <t>CZ-02/A/OS</t>
  </si>
  <si>
    <t>1:24,6</t>
  </si>
  <si>
    <t>NSS - B</t>
  </si>
  <si>
    <t>Bláha Vladimír</t>
  </si>
  <si>
    <t>Admiral Jablonec n.N.</t>
  </si>
  <si>
    <t>SVK 60-10</t>
  </si>
  <si>
    <t>Bratislava</t>
  </si>
  <si>
    <t>140-56</t>
  </si>
  <si>
    <t>Kolín</t>
  </si>
  <si>
    <t>145-060</t>
  </si>
  <si>
    <t>Délta Pardubice</t>
  </si>
  <si>
    <t>Nautilus Proboštov</t>
  </si>
  <si>
    <t>Lulworth</t>
  </si>
  <si>
    <t>Benjamin W. Lathan</t>
  </si>
  <si>
    <t>Spray</t>
  </si>
  <si>
    <t>Briliant</t>
  </si>
  <si>
    <t>18,3</t>
  </si>
  <si>
    <t>KLOM Brandýs n/L</t>
  </si>
  <si>
    <t>189-024</t>
  </si>
  <si>
    <t>KLoM Česílko Valdice</t>
  </si>
  <si>
    <t>89-008</t>
  </si>
  <si>
    <t>131-058</t>
  </si>
  <si>
    <t>131-035</t>
  </si>
  <si>
    <t>Solway Maid</t>
  </si>
  <si>
    <t>Pirate II</t>
  </si>
  <si>
    <t>1:13</t>
  </si>
  <si>
    <t>FOLKMAN  Ladislav</t>
  </si>
  <si>
    <t>MALHAUS Jiří</t>
  </si>
  <si>
    <t>ZEMAN Jaroslav</t>
  </si>
  <si>
    <t>JANOŠ Milan</t>
  </si>
  <si>
    <t>MUDRA Přemysl</t>
  </si>
  <si>
    <t>SLÍŽEK Josef</t>
  </si>
  <si>
    <t>KROUPA Milan</t>
  </si>
  <si>
    <t>JAKUBÍK Miloš</t>
  </si>
  <si>
    <t>HALAMA Libor</t>
  </si>
  <si>
    <t>Ing.Tomášek Zdeněk</t>
  </si>
  <si>
    <t>Rosenbergová Irena</t>
  </si>
  <si>
    <t xml:space="preserve">Jakubíková Hana </t>
  </si>
  <si>
    <t xml:space="preserve">převzato z Lo-01 </t>
  </si>
  <si>
    <t>ŠPINAR Jiří</t>
  </si>
  <si>
    <t>LUKEŠ Martin jun.</t>
  </si>
  <si>
    <t>131-015</t>
  </si>
  <si>
    <t>BMW ORACLE</t>
  </si>
  <si>
    <t>1:29</t>
  </si>
  <si>
    <t>ÁBEL Štefan</t>
  </si>
  <si>
    <t>MIKULKA Peter</t>
  </si>
  <si>
    <t>BAŠEK Petr</t>
  </si>
  <si>
    <t>PODHORNÝ Peter</t>
  </si>
  <si>
    <t>Vltava ČB</t>
  </si>
  <si>
    <t>131-037</t>
  </si>
  <si>
    <t>bez</t>
  </si>
  <si>
    <t xml:space="preserve">Gipsy moth IV </t>
  </si>
  <si>
    <t>Shamrock 5</t>
  </si>
  <si>
    <t>Saphir</t>
  </si>
  <si>
    <t>1:12,8</t>
  </si>
  <si>
    <t>MEDVĚDĚV Michal</t>
  </si>
  <si>
    <t>131-022</t>
  </si>
  <si>
    <t>0,9</t>
  </si>
  <si>
    <t>16</t>
  </si>
  <si>
    <t>PEŠEK Jaroslav</t>
  </si>
  <si>
    <t>KOZÁK Peter</t>
  </si>
  <si>
    <t>ROJKA Miloš</t>
  </si>
  <si>
    <t>140-41</t>
  </si>
  <si>
    <t>KLoM Kolín</t>
  </si>
  <si>
    <t>107-007</t>
  </si>
  <si>
    <t>KLoM Bojnice</t>
  </si>
  <si>
    <t>168-031</t>
  </si>
  <si>
    <t>Britannia</t>
  </si>
  <si>
    <t>Maribella</t>
  </si>
  <si>
    <t>Iona</t>
  </si>
  <si>
    <t>1:28</t>
  </si>
  <si>
    <t>Lukeš Petr</t>
  </si>
  <si>
    <t>Longtze</t>
  </si>
  <si>
    <t>VANCL Jaroslav</t>
  </si>
  <si>
    <t>131-036</t>
  </si>
  <si>
    <t>Gabriela</t>
  </si>
  <si>
    <t>CHMELKA  František</t>
  </si>
  <si>
    <t>336-003</t>
  </si>
  <si>
    <t>MK Slezsko - Český Těšín</t>
  </si>
  <si>
    <t>1:6,5</t>
  </si>
  <si>
    <t>UHERKOVÁ Marcela</t>
  </si>
  <si>
    <t>480-008</t>
  </si>
  <si>
    <t>KLM Morava - Hodonín</t>
  </si>
  <si>
    <t>Trigger II</t>
  </si>
  <si>
    <t>1:12</t>
  </si>
  <si>
    <t>SCHMIDT Robert</t>
  </si>
  <si>
    <t>Delfin Galanta</t>
  </si>
  <si>
    <t>SR</t>
  </si>
  <si>
    <t>Victoria</t>
  </si>
  <si>
    <t>MRÁKOTA Josef</t>
  </si>
  <si>
    <t>168-027</t>
  </si>
  <si>
    <t>Jolie Brise</t>
  </si>
  <si>
    <t>1:11</t>
  </si>
  <si>
    <t>NO NAME-NSS-D</t>
  </si>
  <si>
    <t>MRÁKOTOVÁ  Lenka</t>
  </si>
  <si>
    <t>168-</t>
  </si>
  <si>
    <t>Pardubice</t>
  </si>
  <si>
    <t>Critter</t>
  </si>
  <si>
    <t>028-31</t>
  </si>
  <si>
    <t>Termín: 20.7.2013</t>
  </si>
  <si>
    <t>1. jízda</t>
  </si>
  <si>
    <t>Regatta</t>
  </si>
  <si>
    <t>50% času</t>
  </si>
  <si>
    <t>100% času</t>
  </si>
  <si>
    <r>
      <t>K</t>
    </r>
    <r>
      <rPr>
        <b/>
        <vertAlign val="subscript"/>
        <sz val="10"/>
        <rFont val="Arial CE"/>
        <family val="2"/>
      </rPr>
      <t>WL</t>
    </r>
  </si>
  <si>
    <t>Přepočít. Jízdy Tz [s]</t>
  </si>
  <si>
    <t>min.</t>
  </si>
  <si>
    <t>sek.</t>
  </si>
  <si>
    <t>celkem</t>
  </si>
  <si>
    <t>Ing. Zdeněk Tomášek</t>
  </si>
  <si>
    <t>028-008</t>
  </si>
  <si>
    <t>Termín: 21.7.2013</t>
  </si>
  <si>
    <t>Petr  Lukeš</t>
  </si>
  <si>
    <t>Jakubíková Hana</t>
  </si>
  <si>
    <r>
      <t>Soutěž:</t>
    </r>
    <r>
      <rPr>
        <b/>
        <sz val="14"/>
        <color indexed="10"/>
        <rFont val="Arial"/>
        <family val="2"/>
      </rPr>
      <t xml:space="preserve"> 2</t>
    </r>
    <r>
      <rPr>
        <b/>
        <sz val="11"/>
        <rFont val="Arial"/>
        <family val="2"/>
      </rPr>
      <t>.      Lo-62                         "1.ORLICKÝ POHÁR  NSS"  -  Borohrádek</t>
    </r>
  </si>
  <si>
    <r>
      <t xml:space="preserve">Soutěž: </t>
    </r>
    <r>
      <rPr>
        <b/>
        <sz val="14"/>
        <color indexed="10"/>
        <rFont val="Arial"/>
        <family val="2"/>
      </rPr>
      <t>2</t>
    </r>
    <r>
      <rPr>
        <b/>
        <sz val="11"/>
        <rFont val="Arial"/>
        <family val="2"/>
      </rPr>
      <t>.     Lo-62                    "1.ORLICKÝ POHÁR  NSS"  -  Borohrádek</t>
    </r>
  </si>
  <si>
    <r>
      <t xml:space="preserve">Soutěž: </t>
    </r>
    <r>
      <rPr>
        <b/>
        <sz val="14"/>
        <color indexed="10"/>
        <rFont val="Arial"/>
        <family val="2"/>
      </rPr>
      <t>3</t>
    </r>
    <r>
      <rPr>
        <b/>
        <sz val="11"/>
        <rFont val="Arial"/>
        <family val="2"/>
      </rPr>
      <t xml:space="preserve">.     Lo-62                    "1.ORLICKÝ POHÁR  NSS"  -  Borohrádek  </t>
    </r>
  </si>
  <si>
    <t>No Name-NSS-D</t>
  </si>
  <si>
    <t>BMW Oracle</t>
  </si>
  <si>
    <t>04/NS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</si>
</sst>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  <numFmt numFmtId="172" formatCode="#,##0.0000"/>
  </numFmts>
  <fonts count="53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10"/>
      <name val="Tahoma"/>
      <family val="2"/>
    </font>
    <font>
      <sz val="9"/>
      <name val="Arial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 diagonalUp="1">
      <left>
        <color indexed="63"/>
      </left>
      <right style="thin">
        <color indexed="8"/>
      </right>
      <top style="medium">
        <color indexed="8"/>
      </top>
      <bottom style="thin">
        <color indexed="8"/>
      </bottom>
      <diagonal style="thin"/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/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/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Up="1">
      <left>
        <color indexed="63"/>
      </left>
      <right>
        <color indexed="63"/>
      </right>
      <top style="thin">
        <color indexed="8"/>
      </top>
      <bottom style="medium">
        <color indexed="8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>
        <color indexed="8"/>
      </left>
      <right style="medium"/>
      <top style="thin"/>
      <bottom style="medium"/>
      <diagonal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4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3" xfId="49" applyFont="1" applyBorder="1">
      <alignment/>
      <protection/>
    </xf>
    <xf numFmtId="0" fontId="8" fillId="0" borderId="0" xfId="0" applyFont="1" applyAlignment="1">
      <alignment/>
    </xf>
    <xf numFmtId="0" fontId="1" fillId="0" borderId="13" xfId="47" applyFont="1" applyFill="1" applyBorder="1" applyAlignment="1">
      <alignment horizontal="center" vertical="center"/>
      <protection/>
    </xf>
    <xf numFmtId="1" fontId="1" fillId="0" borderId="13" xfId="50" applyNumberFormat="1" applyFont="1" applyFill="1" applyBorder="1" applyAlignment="1">
      <alignment horizontal="center" vertical="center"/>
      <protection/>
    </xf>
    <xf numFmtId="1" fontId="9" fillId="0" borderId="20" xfId="0" applyNumberFormat="1" applyFont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right" vertical="center" wrapText="1"/>
    </xf>
    <xf numFmtId="171" fontId="1" fillId="0" borderId="1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/>
    </xf>
    <xf numFmtId="49" fontId="5" fillId="32" borderId="14" xfId="0" applyNumberFormat="1" applyFont="1" applyFill="1" applyBorder="1" applyAlignment="1">
      <alignment horizontal="center" vertical="center"/>
    </xf>
    <xf numFmtId="49" fontId="5" fillId="32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1" xfId="47" applyFont="1" applyFill="1" applyBorder="1" applyAlignment="1">
      <alignment horizontal="center" vertical="center"/>
      <protection/>
    </xf>
    <xf numFmtId="165" fontId="9" fillId="0" borderId="11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0" fontId="1" fillId="0" borderId="26" xfId="47" applyFont="1" applyFill="1" applyBorder="1" applyAlignment="1">
      <alignment horizontal="center" vertical="center"/>
      <protection/>
    </xf>
    <xf numFmtId="0" fontId="1" fillId="0" borderId="27" xfId="48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1" fillId="0" borderId="13" xfId="48" applyFont="1" applyFill="1" applyBorder="1" applyAlignment="1" applyProtection="1">
      <alignment horizontal="center"/>
      <protection locked="0"/>
    </xf>
    <xf numFmtId="0" fontId="0" fillId="0" borderId="27" xfId="50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3" fontId="1" fillId="0" borderId="27" xfId="48" applyNumberFormat="1" applyFont="1" applyFill="1" applyBorder="1" applyAlignment="1" applyProtection="1">
      <alignment horizontal="center"/>
      <protection locked="0"/>
    </xf>
    <xf numFmtId="3" fontId="1" fillId="0" borderId="31" xfId="48" applyNumberFormat="1" applyFont="1" applyFill="1" applyBorder="1" applyAlignment="1" applyProtection="1">
      <alignment horizontal="center"/>
      <protection locked="0"/>
    </xf>
    <xf numFmtId="164" fontId="1" fillId="0" borderId="27" xfId="48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center"/>
    </xf>
    <xf numFmtId="0" fontId="1" fillId="0" borderId="27" xfId="0" applyFont="1" applyFill="1" applyBorder="1" applyAlignment="1" applyProtection="1">
      <alignment horizontal="left"/>
      <protection locked="0"/>
    </xf>
    <xf numFmtId="49" fontId="0" fillId="0" borderId="27" xfId="50" applyNumberFormat="1" applyFont="1" applyFill="1" applyBorder="1" applyAlignment="1">
      <alignment vertical="center"/>
      <protection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49" fontId="0" fillId="0" borderId="27" xfId="50" applyNumberFormat="1" applyFont="1" applyFill="1" applyBorder="1" applyAlignment="1">
      <alignment horizontal="center" vertical="center"/>
      <protection/>
    </xf>
    <xf numFmtId="3" fontId="1" fillId="0" borderId="33" xfId="48" applyNumberFormat="1" applyFont="1" applyFill="1" applyBorder="1" applyAlignment="1" applyProtection="1">
      <alignment horizontal="center"/>
      <protection locked="0"/>
    </xf>
    <xf numFmtId="164" fontId="1" fillId="0" borderId="34" xfId="48" applyNumberFormat="1" applyFont="1" applyFill="1" applyBorder="1" applyAlignment="1" applyProtection="1">
      <alignment horizontal="center"/>
      <protection locked="0"/>
    </xf>
    <xf numFmtId="3" fontId="0" fillId="0" borderId="27" xfId="50" applyNumberFormat="1" applyFont="1" applyFill="1" applyBorder="1" applyAlignment="1">
      <alignment horizontal="center" vertical="center"/>
      <protection/>
    </xf>
    <xf numFmtId="164" fontId="0" fillId="0" borderId="27" xfId="50" applyNumberFormat="1" applyFont="1" applyFill="1" applyBorder="1" applyAlignment="1">
      <alignment horizontal="center" vertical="center"/>
      <protection/>
    </xf>
    <xf numFmtId="164" fontId="9" fillId="0" borderId="11" xfId="50" applyNumberFormat="1" applyFont="1" applyFill="1" applyBorder="1" applyAlignment="1">
      <alignment horizontal="center" vertical="center"/>
      <protection/>
    </xf>
    <xf numFmtId="164" fontId="9" fillId="0" borderId="13" xfId="50" applyNumberFormat="1" applyFont="1" applyFill="1" applyBorder="1" applyAlignment="1">
      <alignment horizontal="center" vertical="center"/>
      <protection/>
    </xf>
    <xf numFmtId="164" fontId="9" fillId="0" borderId="26" xfId="50" applyNumberFormat="1" applyFont="1" applyFill="1" applyBorder="1" applyAlignment="1">
      <alignment horizontal="center" vertical="center"/>
      <protection/>
    </xf>
    <xf numFmtId="49" fontId="5" fillId="32" borderId="35" xfId="0" applyNumberFormat="1" applyFont="1" applyFill="1" applyBorder="1" applyAlignment="1">
      <alignment horizontal="center" vertical="center"/>
    </xf>
    <xf numFmtId="49" fontId="5" fillId="32" borderId="36" xfId="0" applyNumberFormat="1" applyFont="1" applyFill="1" applyBorder="1" applyAlignment="1">
      <alignment horizontal="center" vertical="center"/>
    </xf>
    <xf numFmtId="49" fontId="5" fillId="32" borderId="37" xfId="0" applyNumberFormat="1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vertical="center"/>
    </xf>
    <xf numFmtId="171" fontId="1" fillId="0" borderId="39" xfId="0" applyNumberFormat="1" applyFont="1" applyFill="1" applyBorder="1" applyAlignment="1">
      <alignment horizontal="center" vertical="center"/>
    </xf>
    <xf numFmtId="165" fontId="1" fillId="0" borderId="39" xfId="0" applyNumberFormat="1" applyFont="1" applyFill="1" applyBorder="1" applyAlignment="1">
      <alignment horizontal="center" vertical="center"/>
    </xf>
    <xf numFmtId="165" fontId="1" fillId="0" borderId="40" xfId="0" applyNumberFormat="1" applyFont="1" applyFill="1" applyBorder="1" applyAlignment="1">
      <alignment horizontal="center" vertical="center"/>
    </xf>
    <xf numFmtId="171" fontId="1" fillId="0" borderId="40" xfId="0" applyNumberFormat="1" applyFont="1" applyFill="1" applyBorder="1" applyAlignment="1">
      <alignment horizontal="center" vertical="center"/>
    </xf>
    <xf numFmtId="165" fontId="1" fillId="0" borderId="41" xfId="0" applyNumberFormat="1" applyFont="1" applyFill="1" applyBorder="1" applyAlignment="1">
      <alignment horizontal="center" vertical="center"/>
    </xf>
    <xf numFmtId="171" fontId="1" fillId="0" borderId="42" xfId="0" applyNumberFormat="1" applyFont="1" applyFill="1" applyBorder="1" applyAlignment="1">
      <alignment horizontal="center" vertical="center"/>
    </xf>
    <xf numFmtId="0" fontId="1" fillId="0" borderId="27" xfId="48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3" fontId="1" fillId="0" borderId="43" xfId="48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left"/>
    </xf>
    <xf numFmtId="0" fontId="5" fillId="0" borderId="44" xfId="50" applyFont="1" applyFill="1" applyBorder="1" applyAlignment="1">
      <alignment horizontal="center" vertical="center"/>
      <protection/>
    </xf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1" fontId="14" fillId="0" borderId="10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 applyProtection="1">
      <alignment horizontal="center"/>
      <protection locked="0"/>
    </xf>
    <xf numFmtId="4" fontId="1" fillId="0" borderId="34" xfId="48" applyNumberFormat="1" applyFont="1" applyFill="1" applyBorder="1" applyAlignment="1" applyProtection="1">
      <alignment horizontal="center"/>
      <protection locked="0"/>
    </xf>
    <xf numFmtId="1" fontId="1" fillId="0" borderId="47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right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1" fontId="14" fillId="0" borderId="51" xfId="0" applyNumberFormat="1" applyFont="1" applyFill="1" applyBorder="1" applyAlignment="1">
      <alignment horizontal="center" vertical="center"/>
    </xf>
    <xf numFmtId="0" fontId="9" fillId="0" borderId="52" xfId="48" applyFont="1" applyFill="1" applyBorder="1" applyAlignment="1" applyProtection="1">
      <alignment horizontal="left"/>
      <protection locked="0"/>
    </xf>
    <xf numFmtId="0" fontId="9" fillId="0" borderId="53" xfId="48" applyFont="1" applyFill="1" applyBorder="1" applyAlignment="1" applyProtection="1">
      <alignment horizontal="center"/>
      <protection locked="0"/>
    </xf>
    <xf numFmtId="0" fontId="5" fillId="0" borderId="54" xfId="0" applyFont="1" applyBorder="1" applyAlignment="1">
      <alignment horizontal="center"/>
    </xf>
    <xf numFmtId="0" fontId="9" fillId="0" borderId="52" xfId="0" applyFont="1" applyFill="1" applyBorder="1" applyAlignment="1" applyProtection="1">
      <alignment horizontal="left"/>
      <protection locked="0"/>
    </xf>
    <xf numFmtId="165" fontId="1" fillId="0" borderId="54" xfId="0" applyNumberFormat="1" applyFont="1" applyFill="1" applyBorder="1" applyAlignment="1">
      <alignment horizontal="center" vertical="center"/>
    </xf>
    <xf numFmtId="171" fontId="1" fillId="0" borderId="54" xfId="0" applyNumberFormat="1" applyFont="1" applyFill="1" applyBorder="1" applyAlignment="1">
      <alignment horizontal="center" vertical="center"/>
    </xf>
    <xf numFmtId="0" fontId="1" fillId="0" borderId="54" xfId="47" applyFont="1" applyFill="1" applyBorder="1" applyAlignment="1">
      <alignment horizontal="center" vertical="center"/>
      <protection/>
    </xf>
    <xf numFmtId="164" fontId="9" fillId="0" borderId="54" xfId="50" applyNumberFormat="1" applyFont="1" applyFill="1" applyBorder="1" applyAlignment="1">
      <alignment horizontal="center" vertical="center"/>
      <protection/>
    </xf>
    <xf numFmtId="1" fontId="1" fillId="0" borderId="54" xfId="50" applyNumberFormat="1" applyFont="1" applyFill="1" applyBorder="1" applyAlignment="1">
      <alignment horizontal="center" vertical="center"/>
      <protection/>
    </xf>
    <xf numFmtId="1" fontId="1" fillId="0" borderId="55" xfId="50" applyNumberFormat="1" applyFont="1" applyFill="1" applyBorder="1" applyAlignment="1">
      <alignment horizontal="center" vertical="center"/>
      <protection/>
    </xf>
    <xf numFmtId="1" fontId="0" fillId="0" borderId="56" xfId="0" applyNumberFormat="1" applyFont="1" applyFill="1" applyBorder="1" applyAlignment="1">
      <alignment horizontal="center" vertical="center"/>
    </xf>
    <xf numFmtId="1" fontId="1" fillId="0" borderId="57" xfId="50" applyNumberFormat="1" applyFont="1" applyFill="1" applyBorder="1" applyAlignment="1">
      <alignment horizontal="center" vertical="center"/>
      <protection/>
    </xf>
    <xf numFmtId="1" fontId="0" fillId="0" borderId="58" xfId="0" applyNumberFormat="1" applyFont="1" applyFill="1" applyBorder="1" applyAlignment="1">
      <alignment horizontal="center" vertical="center"/>
    </xf>
    <xf numFmtId="0" fontId="1" fillId="0" borderId="43" xfId="48" applyFont="1" applyFill="1" applyBorder="1" applyAlignment="1" applyProtection="1">
      <alignment horizontal="left"/>
      <protection locked="0"/>
    </xf>
    <xf numFmtId="0" fontId="0" fillId="0" borderId="59" xfId="50" applyFont="1" applyFill="1" applyBorder="1" applyAlignment="1">
      <alignment vertical="center"/>
      <protection/>
    </xf>
    <xf numFmtId="165" fontId="1" fillId="0" borderId="26" xfId="0" applyNumberFormat="1" applyFont="1" applyFill="1" applyBorder="1" applyAlignment="1">
      <alignment horizontal="center" vertical="center"/>
    </xf>
    <xf numFmtId="171" fontId="1" fillId="0" borderId="26" xfId="0" applyNumberFormat="1" applyFont="1" applyFill="1" applyBorder="1" applyAlignment="1">
      <alignment horizontal="center" vertical="center"/>
    </xf>
    <xf numFmtId="1" fontId="0" fillId="0" borderId="60" xfId="0" applyNumberFormat="1" applyFill="1" applyBorder="1" applyAlignment="1">
      <alignment horizontal="center" vertical="center"/>
    </xf>
    <xf numFmtId="49" fontId="1" fillId="0" borderId="61" xfId="0" applyNumberFormat="1" applyFont="1" applyFill="1" applyBorder="1" applyAlignment="1" applyProtection="1">
      <alignment horizontal="center"/>
      <protection locked="0"/>
    </xf>
    <xf numFmtId="1" fontId="1" fillId="0" borderId="62" xfId="0" applyNumberFormat="1" applyFont="1" applyBorder="1" applyAlignment="1">
      <alignment horizontal="center" vertical="center"/>
    </xf>
    <xf numFmtId="165" fontId="9" fillId="0" borderId="62" xfId="50" applyNumberFormat="1" applyFont="1" applyFill="1" applyBorder="1" applyAlignment="1">
      <alignment horizontal="center" vertical="center"/>
      <protection/>
    </xf>
    <xf numFmtId="1" fontId="9" fillId="0" borderId="63" xfId="0" applyNumberFormat="1" applyFont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171" fontId="1" fillId="0" borderId="27" xfId="0" applyNumberFormat="1" applyFont="1" applyFill="1" applyBorder="1" applyAlignment="1">
      <alignment horizontal="center" vertical="center"/>
    </xf>
    <xf numFmtId="0" fontId="1" fillId="0" borderId="27" xfId="47" applyFont="1" applyFill="1" applyBorder="1" applyAlignment="1">
      <alignment horizontal="center" vertical="center"/>
      <protection/>
    </xf>
    <xf numFmtId="164" fontId="9" fillId="0" borderId="27" xfId="50" applyNumberFormat="1" applyFont="1" applyFill="1" applyBorder="1" applyAlignment="1">
      <alignment horizontal="center" vertical="center"/>
      <protection/>
    </xf>
    <xf numFmtId="1" fontId="1" fillId="0" borderId="27" xfId="50" applyNumberFormat="1" applyFont="1" applyFill="1" applyBorder="1" applyAlignment="1">
      <alignment horizontal="center" vertical="center"/>
      <protection/>
    </xf>
    <xf numFmtId="1" fontId="1" fillId="0" borderId="27" xfId="0" applyNumberFormat="1" applyFont="1" applyFill="1" applyBorder="1" applyAlignment="1">
      <alignment horizontal="center" vertical="center"/>
    </xf>
    <xf numFmtId="165" fontId="9" fillId="0" borderId="27" xfId="50" applyNumberFormat="1" applyFont="1" applyFill="1" applyBorder="1" applyAlignment="1">
      <alignment horizontal="center" vertical="center"/>
      <protection/>
    </xf>
    <xf numFmtId="1" fontId="1" fillId="0" borderId="27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 applyProtection="1">
      <alignment horizontal="center"/>
      <protection locked="0"/>
    </xf>
    <xf numFmtId="165" fontId="1" fillId="0" borderId="42" xfId="0" applyNumberFormat="1" applyFont="1" applyFill="1" applyBorder="1" applyAlignment="1">
      <alignment horizontal="center" vertical="center"/>
    </xf>
    <xf numFmtId="0" fontId="1" fillId="0" borderId="42" xfId="47" applyFont="1" applyFill="1" applyBorder="1" applyAlignment="1">
      <alignment horizontal="center" vertical="center"/>
      <protection/>
    </xf>
    <xf numFmtId="164" fontId="9" fillId="0" borderId="42" xfId="50" applyNumberFormat="1" applyFont="1" applyFill="1" applyBorder="1" applyAlignment="1">
      <alignment horizontal="center" vertical="center"/>
      <protection/>
    </xf>
    <xf numFmtId="1" fontId="1" fillId="0" borderId="42" xfId="50" applyNumberFormat="1" applyFont="1" applyFill="1" applyBorder="1" applyAlignment="1">
      <alignment horizontal="center" vertical="center"/>
      <protection/>
    </xf>
    <xf numFmtId="1" fontId="1" fillId="0" borderId="64" xfId="50" applyNumberFormat="1" applyFont="1" applyFill="1" applyBorder="1" applyAlignment="1">
      <alignment horizontal="center" vertical="center"/>
      <protection/>
    </xf>
    <xf numFmtId="2" fontId="0" fillId="0" borderId="27" xfId="50" applyNumberFormat="1" applyFont="1" applyFill="1" applyBorder="1" applyAlignment="1">
      <alignment horizontal="center" vertical="center"/>
      <protection/>
    </xf>
    <xf numFmtId="164" fontId="0" fillId="0" borderId="65" xfId="50" applyNumberFormat="1" applyFont="1" applyFill="1" applyBorder="1" applyAlignment="1">
      <alignment horizontal="center" vertical="center"/>
      <protection/>
    </xf>
    <xf numFmtId="0" fontId="1" fillId="0" borderId="27" xfId="48" applyFont="1" applyFill="1" applyBorder="1" applyAlignment="1" applyProtection="1">
      <alignment horizontal="left"/>
      <protection locked="0"/>
    </xf>
    <xf numFmtId="0" fontId="1" fillId="0" borderId="44" xfId="48" applyFont="1" applyFill="1" applyBorder="1" applyAlignment="1" applyProtection="1">
      <alignment horizontal="center"/>
      <protection locked="0"/>
    </xf>
    <xf numFmtId="49" fontId="0" fillId="0" borderId="43" xfId="50" applyNumberFormat="1" applyFont="1" applyFill="1" applyBorder="1" applyAlignment="1">
      <alignment vertical="center"/>
      <protection/>
    </xf>
    <xf numFmtId="49" fontId="1" fillId="0" borderId="13" xfId="48" applyNumberFormat="1" applyFont="1" applyFill="1" applyBorder="1" applyAlignment="1" applyProtection="1">
      <alignment horizontal="center"/>
      <protection locked="0"/>
    </xf>
    <xf numFmtId="49" fontId="1" fillId="0" borderId="44" xfId="48" applyNumberFormat="1" applyFont="1" applyFill="1" applyBorder="1" applyAlignment="1" applyProtection="1">
      <alignment horizontal="center" vertical="center"/>
      <protection locked="0"/>
    </xf>
    <xf numFmtId="3" fontId="1" fillId="0" borderId="27" xfId="48" applyNumberFormat="1" applyFont="1" applyFill="1" applyBorder="1" applyAlignment="1" applyProtection="1">
      <alignment horizontal="center" vertical="center"/>
      <protection locked="0"/>
    </xf>
    <xf numFmtId="0" fontId="1" fillId="0" borderId="42" xfId="48" applyFont="1" applyFill="1" applyBorder="1" applyAlignment="1" applyProtection="1">
      <alignment horizontal="center"/>
      <protection locked="0"/>
    </xf>
    <xf numFmtId="0" fontId="0" fillId="0" borderId="27" xfId="50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/>
    </xf>
    <xf numFmtId="0" fontId="0" fillId="0" borderId="13" xfId="50" applyFont="1" applyFill="1" applyBorder="1" applyAlignment="1">
      <alignment horizontal="center" vertical="center"/>
      <protection/>
    </xf>
    <xf numFmtId="0" fontId="0" fillId="0" borderId="45" xfId="50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/>
    </xf>
    <xf numFmtId="2" fontId="1" fillId="0" borderId="27" xfId="48" applyNumberFormat="1" applyFont="1" applyFill="1" applyBorder="1" applyAlignment="1" applyProtection="1">
      <alignment horizontal="center" vertical="center"/>
      <protection locked="0"/>
    </xf>
    <xf numFmtId="0" fontId="0" fillId="0" borderId="27" xfId="50" applyFont="1" applyFill="1" applyBorder="1" applyAlignment="1">
      <alignment vertical="center"/>
      <protection/>
    </xf>
    <xf numFmtId="165" fontId="0" fillId="0" borderId="27" xfId="0" applyNumberForma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0" fontId="1" fillId="0" borderId="66" xfId="48" applyFont="1" applyFill="1" applyBorder="1" applyAlignment="1" applyProtection="1">
      <alignment horizontal="left"/>
      <protection locked="0"/>
    </xf>
    <xf numFmtId="1" fontId="0" fillId="0" borderId="67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" fontId="1" fillId="0" borderId="69" xfId="0" applyNumberFormat="1" applyFont="1" applyFill="1" applyBorder="1" applyAlignment="1">
      <alignment horizontal="center" vertical="center"/>
    </xf>
    <xf numFmtId="165" fontId="9" fillId="0" borderId="70" xfId="0" applyNumberFormat="1" applyFont="1" applyBorder="1" applyAlignment="1">
      <alignment horizontal="center" vertical="center"/>
    </xf>
    <xf numFmtId="1" fontId="9" fillId="0" borderId="71" xfId="0" applyNumberFormat="1" applyFont="1" applyBorder="1" applyAlignment="1">
      <alignment horizontal="center" vertical="center"/>
    </xf>
    <xf numFmtId="0" fontId="1" fillId="0" borderId="72" xfId="48" applyFont="1" applyFill="1" applyBorder="1" applyAlignment="1" applyProtection="1">
      <alignment horizontal="center"/>
      <protection locked="0"/>
    </xf>
    <xf numFmtId="1" fontId="1" fillId="0" borderId="65" xfId="50" applyNumberFormat="1" applyFont="1" applyFill="1" applyBorder="1" applyAlignment="1">
      <alignment horizontal="center" vertical="center"/>
      <protection/>
    </xf>
    <xf numFmtId="165" fontId="9" fillId="0" borderId="27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1" fillId="0" borderId="66" xfId="48" applyFont="1" applyFill="1" applyBorder="1" applyAlignment="1" applyProtection="1">
      <alignment horizontal="left"/>
      <protection locked="0"/>
    </xf>
    <xf numFmtId="0" fontId="1" fillId="0" borderId="73" xfId="48" applyFont="1" applyFill="1" applyBorder="1" applyAlignment="1" applyProtection="1">
      <alignment horizontal="left"/>
      <protection locked="0"/>
    </xf>
    <xf numFmtId="49" fontId="0" fillId="0" borderId="27" xfId="50" applyNumberFormat="1" applyFont="1" applyFill="1" applyBorder="1" applyAlignment="1">
      <alignment vertical="center"/>
      <protection/>
    </xf>
    <xf numFmtId="49" fontId="1" fillId="0" borderId="27" xfId="48" applyNumberFormat="1" applyFont="1" applyFill="1" applyBorder="1" applyAlignment="1" applyProtection="1">
      <alignment horizontal="center" vertical="center"/>
      <protection locked="0"/>
    </xf>
    <xf numFmtId="3" fontId="1" fillId="0" borderId="66" xfId="48" applyNumberFormat="1" applyFont="1" applyFill="1" applyBorder="1" applyAlignment="1" applyProtection="1">
      <alignment horizontal="center" vertical="center"/>
      <protection locked="0"/>
    </xf>
    <xf numFmtId="164" fontId="1" fillId="0" borderId="44" xfId="48" applyNumberFormat="1" applyFont="1" applyFill="1" applyBorder="1" applyAlignment="1" applyProtection="1">
      <alignment horizontal="center" vertical="center"/>
      <protection locked="0"/>
    </xf>
    <xf numFmtId="0" fontId="1" fillId="0" borderId="74" xfId="48" applyFont="1" applyFill="1" applyBorder="1" applyAlignment="1" applyProtection="1">
      <alignment horizontal="left"/>
      <protection locked="0"/>
    </xf>
    <xf numFmtId="0" fontId="0" fillId="0" borderId="75" xfId="0" applyFont="1" applyBorder="1" applyAlignment="1">
      <alignment horizontal="center"/>
    </xf>
    <xf numFmtId="3" fontId="1" fillId="0" borderId="76" xfId="48" applyNumberFormat="1" applyFont="1" applyFill="1" applyBorder="1" applyAlignment="1" applyProtection="1">
      <alignment horizontal="center"/>
      <protection locked="0"/>
    </xf>
    <xf numFmtId="165" fontId="1" fillId="0" borderId="72" xfId="0" applyNumberFormat="1" applyFont="1" applyFill="1" applyBorder="1" applyAlignment="1">
      <alignment horizontal="center" vertical="center"/>
    </xf>
    <xf numFmtId="171" fontId="1" fillId="0" borderId="72" xfId="0" applyNumberFormat="1" applyFont="1" applyFill="1" applyBorder="1" applyAlignment="1">
      <alignment horizontal="center" vertical="center"/>
    </xf>
    <xf numFmtId="0" fontId="1" fillId="0" borderId="72" xfId="47" applyFont="1" applyFill="1" applyBorder="1" applyAlignment="1">
      <alignment horizontal="center" vertical="center"/>
      <protection/>
    </xf>
    <xf numFmtId="164" fontId="9" fillId="0" borderId="72" xfId="50" applyNumberFormat="1" applyFont="1" applyFill="1" applyBorder="1" applyAlignment="1">
      <alignment horizontal="center" vertical="center"/>
      <protection/>
    </xf>
    <xf numFmtId="1" fontId="1" fillId="0" borderId="72" xfId="50" applyNumberFormat="1" applyFont="1" applyFill="1" applyBorder="1" applyAlignment="1">
      <alignment horizontal="center" vertical="center"/>
      <protection/>
    </xf>
    <xf numFmtId="165" fontId="9" fillId="0" borderId="77" xfId="0" applyNumberFormat="1" applyFont="1" applyBorder="1" applyAlignment="1">
      <alignment horizontal="center" vertical="center"/>
    </xf>
    <xf numFmtId="1" fontId="9" fillId="0" borderId="78" xfId="0" applyNumberFormat="1" applyFont="1" applyBorder="1" applyAlignment="1">
      <alignment horizontal="center" vertical="center"/>
    </xf>
    <xf numFmtId="1" fontId="0" fillId="0" borderId="79" xfId="0" applyNumberFormat="1" applyFill="1" applyBorder="1" applyAlignment="1">
      <alignment horizontal="center" vertical="center"/>
    </xf>
    <xf numFmtId="1" fontId="0" fillId="0" borderId="80" xfId="0" applyNumberFormat="1" applyFill="1" applyBorder="1" applyAlignment="1">
      <alignment horizontal="center" vertical="center"/>
    </xf>
    <xf numFmtId="1" fontId="0" fillId="0" borderId="81" xfId="0" applyNumberFormat="1" applyFill="1" applyBorder="1" applyAlignment="1">
      <alignment horizontal="center" vertical="center"/>
    </xf>
    <xf numFmtId="1" fontId="0" fillId="0" borderId="82" xfId="0" applyNumberFormat="1" applyFill="1" applyBorder="1" applyAlignment="1">
      <alignment horizontal="center" vertical="center"/>
    </xf>
    <xf numFmtId="0" fontId="1" fillId="0" borderId="41" xfId="48" applyFont="1" applyFill="1" applyBorder="1" applyAlignment="1" applyProtection="1">
      <alignment horizontal="left"/>
      <protection locked="0"/>
    </xf>
    <xf numFmtId="0" fontId="0" fillId="0" borderId="66" xfId="50" applyFont="1" applyFill="1" applyBorder="1" applyAlignment="1">
      <alignment vertical="center"/>
      <protection/>
    </xf>
    <xf numFmtId="0" fontId="15" fillId="0" borderId="29" xfId="0" applyFont="1" applyFill="1" applyBorder="1" applyAlignment="1">
      <alignment horizontal="center"/>
    </xf>
    <xf numFmtId="164" fontId="0" fillId="0" borderId="41" xfId="50" applyNumberFormat="1" applyFont="1" applyFill="1" applyBorder="1" applyAlignment="1">
      <alignment horizontal="center" vertical="center"/>
      <protection/>
    </xf>
    <xf numFmtId="165" fontId="9" fillId="0" borderId="83" xfId="50" applyNumberFormat="1" applyFont="1" applyFill="1" applyBorder="1" applyAlignment="1">
      <alignment horizontal="center" vertical="center"/>
      <protection/>
    </xf>
    <xf numFmtId="1" fontId="1" fillId="0" borderId="84" xfId="0" applyNumberFormat="1" applyFont="1" applyBorder="1" applyAlignment="1">
      <alignment horizontal="center" vertical="center"/>
    </xf>
    <xf numFmtId="165" fontId="9" fillId="0" borderId="28" xfId="50" applyNumberFormat="1" applyFont="1" applyFill="1" applyBorder="1" applyAlignment="1">
      <alignment horizontal="center" vertical="center"/>
      <protection/>
    </xf>
    <xf numFmtId="1" fontId="1" fillId="0" borderId="85" xfId="0" applyNumberFormat="1" applyFont="1" applyBorder="1" applyAlignment="1">
      <alignment horizontal="center" vertical="center"/>
    </xf>
    <xf numFmtId="165" fontId="9" fillId="0" borderId="85" xfId="50" applyNumberFormat="1" applyFont="1" applyFill="1" applyBorder="1" applyAlignment="1">
      <alignment horizontal="center" vertical="center"/>
      <protection/>
    </xf>
    <xf numFmtId="165" fontId="9" fillId="0" borderId="31" xfId="50" applyNumberFormat="1" applyFont="1" applyFill="1" applyBorder="1" applyAlignment="1">
      <alignment horizontal="center" vertical="center"/>
      <protection/>
    </xf>
    <xf numFmtId="164" fontId="9" fillId="0" borderId="70" xfId="50" applyNumberFormat="1" applyFont="1" applyFill="1" applyBorder="1" applyAlignment="1">
      <alignment horizontal="center" vertical="center"/>
      <protection/>
    </xf>
    <xf numFmtId="0" fontId="0" fillId="0" borderId="86" xfId="50" applyFont="1" applyFill="1" applyBorder="1" applyAlignment="1">
      <alignment horizontal="center" vertical="center"/>
      <protection/>
    </xf>
    <xf numFmtId="1" fontId="0" fillId="0" borderId="87" xfId="0" applyNumberFormat="1" applyFont="1" applyFill="1" applyBorder="1" applyAlignment="1">
      <alignment horizontal="center" vertical="center"/>
    </xf>
    <xf numFmtId="1" fontId="9" fillId="0" borderId="88" xfId="0" applyNumberFormat="1" applyFont="1" applyBorder="1" applyAlignment="1">
      <alignment horizontal="center" vertical="center"/>
    </xf>
    <xf numFmtId="49" fontId="1" fillId="0" borderId="89" xfId="0" applyNumberFormat="1" applyFont="1" applyFill="1" applyBorder="1" applyAlignment="1" applyProtection="1">
      <alignment horizontal="center"/>
      <protection locked="0"/>
    </xf>
    <xf numFmtId="49" fontId="1" fillId="0" borderId="90" xfId="0" applyNumberFormat="1" applyFont="1" applyFill="1" applyBorder="1" applyAlignment="1" applyProtection="1">
      <alignment horizontal="center"/>
      <protection locked="0"/>
    </xf>
    <xf numFmtId="164" fontId="1" fillId="0" borderId="27" xfId="48" applyNumberFormat="1" applyFont="1" applyFill="1" applyBorder="1" applyAlignment="1" applyProtection="1">
      <alignment horizontal="center"/>
      <protection locked="0"/>
    </xf>
    <xf numFmtId="0" fontId="0" fillId="0" borderId="43" xfId="50" applyFont="1" applyFill="1" applyBorder="1" applyAlignment="1">
      <alignment vertical="center"/>
      <protection/>
    </xf>
    <xf numFmtId="1" fontId="0" fillId="0" borderId="91" xfId="0" applyNumberFormat="1" applyFont="1" applyFill="1" applyBorder="1" applyAlignment="1">
      <alignment horizontal="center" vertical="center"/>
    </xf>
    <xf numFmtId="165" fontId="9" fillId="0" borderId="92" xfId="50" applyNumberFormat="1" applyFont="1" applyFill="1" applyBorder="1" applyAlignment="1">
      <alignment horizontal="center" vertical="center"/>
      <protection/>
    </xf>
    <xf numFmtId="1" fontId="1" fillId="0" borderId="72" xfId="0" applyNumberFormat="1" applyFont="1" applyFill="1" applyBorder="1" applyAlignment="1">
      <alignment horizontal="center" vertical="center"/>
    </xf>
    <xf numFmtId="165" fontId="1" fillId="0" borderId="93" xfId="0" applyNumberFormat="1" applyFont="1" applyFill="1" applyBorder="1" applyAlignment="1">
      <alignment horizontal="center" vertical="center"/>
    </xf>
    <xf numFmtId="165" fontId="1" fillId="0" borderId="48" xfId="0" applyNumberFormat="1" applyFont="1" applyFill="1" applyBorder="1" applyAlignment="1">
      <alignment horizontal="center" vertical="center"/>
    </xf>
    <xf numFmtId="1" fontId="1" fillId="0" borderId="16" xfId="50" applyNumberFormat="1" applyFont="1" applyFill="1" applyBorder="1" applyAlignment="1">
      <alignment horizontal="center" vertical="center"/>
      <protection/>
    </xf>
    <xf numFmtId="1" fontId="1" fillId="0" borderId="17" xfId="50" applyNumberFormat="1" applyFont="1" applyFill="1" applyBorder="1" applyAlignment="1">
      <alignment horizontal="center" vertical="center"/>
      <protection/>
    </xf>
    <xf numFmtId="165" fontId="9" fillId="0" borderId="84" xfId="50" applyNumberFormat="1" applyFont="1" applyFill="1" applyBorder="1" applyAlignment="1">
      <alignment horizontal="center" vertical="center"/>
      <protection/>
    </xf>
    <xf numFmtId="165" fontId="9" fillId="0" borderId="19" xfId="50" applyNumberFormat="1" applyFont="1" applyFill="1" applyBorder="1" applyAlignment="1">
      <alignment horizontal="center" vertical="center"/>
      <protection/>
    </xf>
    <xf numFmtId="1" fontId="1" fillId="0" borderId="94" xfId="0" applyNumberFormat="1" applyFont="1" applyBorder="1" applyAlignment="1">
      <alignment horizontal="center" vertical="center"/>
    </xf>
    <xf numFmtId="165" fontId="9" fillId="0" borderId="23" xfId="50" applyNumberFormat="1" applyFont="1" applyFill="1" applyBorder="1" applyAlignment="1">
      <alignment horizontal="center" vertical="center"/>
      <protection/>
    </xf>
    <xf numFmtId="0" fontId="1" fillId="0" borderId="59" xfId="48" applyFont="1" applyFill="1" applyBorder="1" applyAlignment="1" applyProtection="1">
      <alignment horizontal="left"/>
      <protection locked="0"/>
    </xf>
    <xf numFmtId="0" fontId="0" fillId="0" borderId="68" xfId="50" applyFont="1" applyFill="1" applyBorder="1" applyAlignment="1">
      <alignment vertical="center"/>
      <protection/>
    </xf>
    <xf numFmtId="0" fontId="1" fillId="0" borderId="95" xfId="48" applyFont="1" applyFill="1" applyBorder="1" applyAlignment="1" applyProtection="1">
      <alignment horizontal="center"/>
      <protection locked="0"/>
    </xf>
    <xf numFmtId="0" fontId="16" fillId="0" borderId="96" xfId="50" applyFont="1" applyFill="1" applyBorder="1" applyAlignment="1">
      <alignment horizontal="center" vertical="center"/>
      <protection/>
    </xf>
    <xf numFmtId="0" fontId="0" fillId="0" borderId="64" xfId="50" applyFont="1" applyFill="1" applyBorder="1" applyAlignment="1">
      <alignment horizontal="center" vertical="center"/>
      <protection/>
    </xf>
    <xf numFmtId="0" fontId="0" fillId="0" borderId="66" xfId="0" applyFont="1" applyBorder="1" applyAlignment="1">
      <alignment horizontal="left"/>
    </xf>
    <xf numFmtId="0" fontId="13" fillId="0" borderId="27" xfId="0" applyFont="1" applyFill="1" applyBorder="1" applyAlignment="1" applyProtection="1">
      <alignment horizontal="left"/>
      <protection locked="0"/>
    </xf>
    <xf numFmtId="0" fontId="1" fillId="0" borderId="97" xfId="0" applyFont="1" applyFill="1" applyBorder="1" applyAlignment="1" applyProtection="1">
      <alignment horizontal="left"/>
      <protection locked="0"/>
    </xf>
    <xf numFmtId="49" fontId="0" fillId="0" borderId="42" xfId="50" applyNumberFormat="1" applyFont="1" applyFill="1" applyBorder="1" applyAlignment="1">
      <alignment vertical="center"/>
      <protection/>
    </xf>
    <xf numFmtId="20" fontId="1" fillId="0" borderId="44" xfId="0" applyNumberFormat="1" applyFont="1" applyFill="1" applyBorder="1" applyAlignment="1" applyProtection="1">
      <alignment horizontal="center"/>
      <protection locked="0"/>
    </xf>
    <xf numFmtId="0" fontId="1" fillId="0" borderId="13" xfId="48" applyNumberFormat="1" applyFont="1" applyFill="1" applyBorder="1" applyAlignment="1" applyProtection="1">
      <alignment horizontal="center"/>
      <protection locked="0"/>
    </xf>
    <xf numFmtId="49" fontId="1" fillId="0" borderId="27" xfId="48" applyNumberFormat="1" applyFont="1" applyFill="1" applyBorder="1" applyAlignment="1" applyProtection="1">
      <alignment horizontal="center"/>
      <protection locked="0"/>
    </xf>
    <xf numFmtId="0" fontId="1" fillId="0" borderId="98" xfId="48" applyNumberFormat="1" applyFont="1" applyFill="1" applyBorder="1" applyAlignment="1" applyProtection="1">
      <alignment horizontal="center"/>
      <protection locked="0"/>
    </xf>
    <xf numFmtId="0" fontId="1" fillId="0" borderId="74" xfId="48" applyNumberFormat="1" applyFont="1" applyFill="1" applyBorder="1" applyAlignment="1" applyProtection="1">
      <alignment horizontal="center"/>
      <protection locked="0"/>
    </xf>
    <xf numFmtId="164" fontId="1" fillId="0" borderId="41" xfId="48" applyNumberFormat="1" applyFont="1" applyFill="1" applyBorder="1" applyAlignment="1" applyProtection="1">
      <alignment horizontal="center" vertical="center"/>
      <protection locked="0"/>
    </xf>
    <xf numFmtId="0" fontId="1" fillId="0" borderId="89" xfId="48" applyFont="1" applyFill="1" applyBorder="1" applyAlignment="1" applyProtection="1">
      <alignment horizontal="left"/>
      <protection locked="0"/>
    </xf>
    <xf numFmtId="0" fontId="1" fillId="0" borderId="43" xfId="48" applyFont="1" applyFill="1" applyBorder="1" applyAlignment="1" applyProtection="1">
      <alignment horizontal="left"/>
      <protection locked="0"/>
    </xf>
    <xf numFmtId="0" fontId="0" fillId="0" borderId="27" xfId="50" applyFont="1" applyFill="1" applyBorder="1" applyAlignment="1">
      <alignment vertical="center"/>
      <protection/>
    </xf>
    <xf numFmtId="0" fontId="1" fillId="0" borderId="45" xfId="48" applyFont="1" applyFill="1" applyBorder="1" applyAlignment="1" applyProtection="1">
      <alignment horizontal="center"/>
      <protection locked="0"/>
    </xf>
    <xf numFmtId="0" fontId="1" fillId="0" borderId="68" xfId="48" applyFont="1" applyFill="1" applyBorder="1" applyAlignment="1" applyProtection="1">
      <alignment horizontal="center"/>
      <protection locked="0"/>
    </xf>
    <xf numFmtId="0" fontId="0" fillId="0" borderId="44" xfId="50" applyFont="1" applyFill="1" applyBorder="1" applyAlignment="1">
      <alignment horizontal="center" vertical="center"/>
      <protection/>
    </xf>
    <xf numFmtId="0" fontId="15" fillId="0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6" xfId="50" applyFont="1" applyFill="1" applyBorder="1" applyAlignment="1">
      <alignment vertical="center"/>
      <protection/>
    </xf>
    <xf numFmtId="0" fontId="15" fillId="0" borderId="43" xfId="0" applyFont="1" applyFill="1" applyBorder="1" applyAlignment="1">
      <alignment horizontal="center"/>
    </xf>
    <xf numFmtId="0" fontId="0" fillId="0" borderId="27" xfId="0" applyBorder="1" applyAlignment="1">
      <alignment/>
    </xf>
    <xf numFmtId="49" fontId="0" fillId="0" borderId="99" xfId="50" applyNumberFormat="1" applyFont="1" applyFill="1" applyBorder="1" applyAlignment="1">
      <alignment vertical="center"/>
      <protection/>
    </xf>
    <xf numFmtId="0" fontId="1" fillId="0" borderId="43" xfId="0" applyFont="1" applyFill="1" applyBorder="1" applyAlignment="1" applyProtection="1">
      <alignment horizontal="left"/>
      <protection locked="0"/>
    </xf>
    <xf numFmtId="49" fontId="0" fillId="0" borderId="89" xfId="50" applyNumberFormat="1" applyFont="1" applyFill="1" applyBorder="1" applyAlignment="1">
      <alignment vertical="center"/>
      <protection/>
    </xf>
    <xf numFmtId="49" fontId="0" fillId="0" borderId="100" xfId="50" applyNumberFormat="1" applyFont="1" applyFill="1" applyBorder="1" applyAlignment="1">
      <alignment vertical="center"/>
      <protection/>
    </xf>
    <xf numFmtId="0" fontId="0" fillId="0" borderId="27" xfId="0" applyFont="1" applyFill="1" applyBorder="1" applyAlignment="1">
      <alignment vertical="center"/>
    </xf>
    <xf numFmtId="49" fontId="0" fillId="0" borderId="31" xfId="50" applyNumberFormat="1" applyFont="1" applyFill="1" applyBorder="1" applyAlignment="1">
      <alignment vertical="center"/>
      <protection/>
    </xf>
    <xf numFmtId="49" fontId="0" fillId="0" borderId="66" xfId="50" applyNumberFormat="1" applyFont="1" applyFill="1" applyBorder="1" applyAlignment="1">
      <alignment horizontal="center" vertical="center"/>
      <protection/>
    </xf>
    <xf numFmtId="2" fontId="0" fillId="0" borderId="43" xfId="50" applyNumberFormat="1" applyFont="1" applyFill="1" applyBorder="1" applyAlignment="1">
      <alignment horizontal="center" vertical="center"/>
      <protection/>
    </xf>
    <xf numFmtId="2" fontId="1" fillId="0" borderId="26" xfId="48" applyNumberFormat="1" applyFont="1" applyFill="1" applyBorder="1" applyAlignment="1" applyProtection="1">
      <alignment horizontal="center" vertical="center"/>
      <protection locked="0"/>
    </xf>
    <xf numFmtId="2" fontId="0" fillId="0" borderId="101" xfId="50" applyNumberFormat="1" applyFont="1" applyFill="1" applyBorder="1" applyAlignment="1">
      <alignment horizontal="center" vertical="center"/>
      <protection/>
    </xf>
    <xf numFmtId="172" fontId="1" fillId="0" borderId="27" xfId="48" applyNumberFormat="1" applyFont="1" applyFill="1" applyBorder="1" applyAlignment="1" applyProtection="1">
      <alignment horizontal="center"/>
      <protection locked="0"/>
    </xf>
    <xf numFmtId="164" fontId="1" fillId="0" borderId="26" xfId="48" applyNumberFormat="1" applyFont="1" applyFill="1" applyBorder="1" applyAlignment="1" applyProtection="1">
      <alignment horizontal="center" vertical="center"/>
      <protection locked="0"/>
    </xf>
    <xf numFmtId="164" fontId="0" fillId="0" borderId="102" xfId="50" applyNumberFormat="1" applyFont="1" applyFill="1" applyBorder="1" applyAlignment="1">
      <alignment horizontal="center" vertical="center"/>
      <protection/>
    </xf>
    <xf numFmtId="4" fontId="1" fillId="0" borderId="27" xfId="48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1" fontId="0" fillId="0" borderId="103" xfId="0" applyNumberFormat="1" applyBorder="1" applyAlignment="1">
      <alignment vertical="center"/>
    </xf>
    <xf numFmtId="1" fontId="0" fillId="0" borderId="104" xfId="0" applyNumberFormat="1" applyBorder="1" applyAlignment="1">
      <alignment vertical="center"/>
    </xf>
    <xf numFmtId="0" fontId="0" fillId="0" borderId="10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103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65" fontId="17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1" xfId="48" applyFont="1" applyFill="1" applyBorder="1" applyAlignment="1" applyProtection="1">
      <alignment horizontal="left"/>
      <protection locked="0"/>
    </xf>
    <xf numFmtId="0" fontId="0" fillId="0" borderId="66" xfId="50" applyFont="1" applyFill="1" applyBorder="1" applyAlignment="1">
      <alignment vertical="center"/>
      <protection/>
    </xf>
    <xf numFmtId="0" fontId="1" fillId="0" borderId="86" xfId="48" applyFont="1" applyFill="1" applyBorder="1" applyAlignment="1" applyProtection="1">
      <alignment horizontal="center"/>
      <protection locked="0"/>
    </xf>
    <xf numFmtId="0" fontId="15" fillId="0" borderId="45" xfId="0" applyFont="1" applyFill="1" applyBorder="1" applyAlignment="1">
      <alignment horizontal="center"/>
    </xf>
    <xf numFmtId="0" fontId="16" fillId="0" borderId="13" xfId="50" applyFont="1" applyFill="1" applyBorder="1" applyAlignment="1">
      <alignment horizontal="center" vertical="center"/>
      <protection/>
    </xf>
    <xf numFmtId="0" fontId="0" fillId="0" borderId="9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100" xfId="0" applyFont="1" applyFill="1" applyBorder="1" applyAlignment="1" applyProtection="1">
      <alignment horizontal="left"/>
      <protection locked="0"/>
    </xf>
    <xf numFmtId="49" fontId="1" fillId="0" borderId="66" xfId="0" applyNumberFormat="1" applyFont="1" applyFill="1" applyBorder="1" applyAlignment="1" applyProtection="1">
      <alignment horizontal="center"/>
      <protection locked="0"/>
    </xf>
    <xf numFmtId="2" fontId="0" fillId="0" borderId="33" xfId="50" applyNumberFormat="1" applyFont="1" applyFill="1" applyBorder="1" applyAlignment="1">
      <alignment horizontal="center" vertical="center"/>
      <protection/>
    </xf>
    <xf numFmtId="3" fontId="0" fillId="0" borderId="43" xfId="50" applyNumberFormat="1" applyFont="1" applyFill="1" applyBorder="1" applyAlignment="1">
      <alignment horizontal="center" vertical="center"/>
      <protection/>
    </xf>
    <xf numFmtId="3" fontId="1" fillId="0" borderId="101" xfId="48" applyNumberFormat="1" applyFont="1" applyFill="1" applyBorder="1" applyAlignment="1" applyProtection="1">
      <alignment horizontal="center"/>
      <protection locked="0"/>
    </xf>
    <xf numFmtId="164" fontId="0" fillId="0" borderId="34" xfId="50" applyNumberFormat="1" applyFont="1" applyFill="1" applyBorder="1" applyAlignment="1">
      <alignment horizontal="center" vertical="center"/>
      <protection/>
    </xf>
    <xf numFmtId="0" fontId="1" fillId="0" borderId="68" xfId="48" applyFont="1" applyFill="1" applyBorder="1" applyAlignment="1" applyProtection="1">
      <alignment horizontal="left"/>
      <protection locked="0"/>
    </xf>
    <xf numFmtId="0" fontId="0" fillId="0" borderId="27" xfId="0" applyFont="1" applyBorder="1" applyAlignment="1">
      <alignment horizontal="left"/>
    </xf>
    <xf numFmtId="0" fontId="0" fillId="0" borderId="74" xfId="50" applyFont="1" applyFill="1" applyBorder="1" applyAlignment="1">
      <alignment vertical="center"/>
      <protection/>
    </xf>
    <xf numFmtId="0" fontId="1" fillId="0" borderId="73" xfId="48" applyFont="1" applyFill="1" applyBorder="1" applyAlignment="1" applyProtection="1">
      <alignment horizontal="left"/>
      <protection locked="0"/>
    </xf>
    <xf numFmtId="0" fontId="0" fillId="0" borderId="43" xfId="50" applyFont="1" applyFill="1" applyBorder="1" applyAlignment="1">
      <alignment vertical="center"/>
      <protection/>
    </xf>
    <xf numFmtId="0" fontId="0" fillId="0" borderId="44" xfId="0" applyFont="1" applyBorder="1" applyAlignment="1">
      <alignment horizontal="center"/>
    </xf>
    <xf numFmtId="0" fontId="0" fillId="0" borderId="44" xfId="50" applyFont="1" applyFill="1" applyBorder="1" applyAlignment="1">
      <alignment horizontal="center" vertical="center"/>
      <protection/>
    </xf>
    <xf numFmtId="0" fontId="0" fillId="0" borderId="72" xfId="50" applyFont="1" applyFill="1" applyBorder="1" applyAlignment="1">
      <alignment horizontal="center" vertical="center"/>
      <protection/>
    </xf>
    <xf numFmtId="0" fontId="0" fillId="0" borderId="68" xfId="50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3" xfId="50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/>
    </xf>
    <xf numFmtId="0" fontId="13" fillId="0" borderId="42" xfId="0" applyFont="1" applyFill="1" applyBorder="1" applyAlignment="1" applyProtection="1">
      <alignment horizontal="left"/>
      <protection locked="0"/>
    </xf>
    <xf numFmtId="49" fontId="0" fillId="0" borderId="97" xfId="50" applyNumberFormat="1" applyFont="1" applyFill="1" applyBorder="1" applyAlignment="1">
      <alignment vertical="center"/>
      <protection/>
    </xf>
    <xf numFmtId="49" fontId="0" fillId="0" borderId="43" xfId="50" applyNumberFormat="1" applyFont="1" applyFill="1" applyBorder="1" applyAlignment="1">
      <alignment vertical="center"/>
      <protection/>
    </xf>
    <xf numFmtId="0" fontId="1" fillId="0" borderId="66" xfId="0" applyFont="1" applyFill="1" applyBorder="1" applyAlignment="1" applyProtection="1">
      <alignment horizontal="left"/>
      <protection locked="0"/>
    </xf>
    <xf numFmtId="49" fontId="0" fillId="0" borderId="29" xfId="50" applyNumberFormat="1" applyFont="1" applyFill="1" applyBorder="1" applyAlignment="1">
      <alignment horizontal="center" vertical="center"/>
      <protection/>
    </xf>
    <xf numFmtId="49" fontId="0" fillId="0" borderId="61" xfId="50" applyNumberFormat="1" applyFont="1" applyFill="1" applyBorder="1" applyAlignment="1">
      <alignment horizontal="center" vertical="center"/>
      <protection/>
    </xf>
    <xf numFmtId="20" fontId="1" fillId="0" borderId="89" xfId="0" applyNumberFormat="1" applyFont="1" applyFill="1" applyBorder="1" applyAlignment="1" applyProtection="1">
      <alignment horizontal="center"/>
      <protection locked="0"/>
    </xf>
    <xf numFmtId="3" fontId="1" fillId="0" borderId="66" xfId="48" applyNumberFormat="1" applyFont="1" applyFill="1" applyBorder="1" applyAlignment="1" applyProtection="1">
      <alignment horizontal="center"/>
      <protection locked="0"/>
    </xf>
    <xf numFmtId="3" fontId="0" fillId="0" borderId="76" xfId="50" applyNumberFormat="1" applyFont="1" applyFill="1" applyBorder="1" applyAlignment="1">
      <alignment horizontal="center" vertical="center"/>
      <protection/>
    </xf>
    <xf numFmtId="2" fontId="0" fillId="0" borderId="26" xfId="50" applyNumberFormat="1" applyFont="1" applyFill="1" applyBorder="1" applyAlignment="1">
      <alignment horizontal="center" vertical="center"/>
      <protection/>
    </xf>
    <xf numFmtId="164" fontId="1" fillId="0" borderId="44" xfId="48" applyNumberFormat="1" applyFont="1" applyFill="1" applyBorder="1" applyAlignment="1" applyProtection="1">
      <alignment horizontal="center"/>
      <protection locked="0"/>
    </xf>
    <xf numFmtId="164" fontId="0" fillId="0" borderId="98" xfId="50" applyNumberFormat="1" applyFont="1" applyFill="1" applyBorder="1" applyAlignment="1">
      <alignment horizontal="center" vertical="center"/>
      <protection/>
    </xf>
    <xf numFmtId="164" fontId="0" fillId="0" borderId="26" xfId="50" applyNumberFormat="1" applyFont="1" applyFill="1" applyBorder="1" applyAlignment="1">
      <alignment horizontal="center" vertical="center"/>
      <protection/>
    </xf>
    <xf numFmtId="3" fontId="1" fillId="0" borderId="102" xfId="48" applyNumberFormat="1" applyFont="1" applyFill="1" applyBorder="1" applyAlignment="1" applyProtection="1">
      <alignment horizontal="center"/>
      <protection locked="0"/>
    </xf>
    <xf numFmtId="49" fontId="1" fillId="0" borderId="41" xfId="48" applyNumberFormat="1" applyFont="1" applyFill="1" applyBorder="1" applyAlignment="1" applyProtection="1">
      <alignment horizontal="center"/>
      <protection locked="0"/>
    </xf>
    <xf numFmtId="164" fontId="0" fillId="0" borderId="74" xfId="50" applyNumberFormat="1" applyFont="1" applyFill="1" applyBorder="1" applyAlignment="1">
      <alignment horizontal="center" vertical="center"/>
      <protection/>
    </xf>
    <xf numFmtId="165" fontId="9" fillId="0" borderId="106" xfId="50" applyNumberFormat="1" applyFont="1" applyFill="1" applyBorder="1" applyAlignment="1">
      <alignment horizontal="center" vertical="center"/>
      <protection/>
    </xf>
    <xf numFmtId="165" fontId="9" fillId="0" borderId="107" xfId="50" applyNumberFormat="1" applyFont="1" applyFill="1" applyBorder="1" applyAlignment="1">
      <alignment horizontal="center" vertical="center"/>
      <protection/>
    </xf>
    <xf numFmtId="165" fontId="9" fillId="0" borderId="108" xfId="50" applyNumberFormat="1" applyFont="1" applyFill="1" applyBorder="1" applyAlignment="1">
      <alignment horizontal="center" vertical="center"/>
      <protection/>
    </xf>
    <xf numFmtId="165" fontId="9" fillId="0" borderId="109" xfId="50" applyNumberFormat="1" applyFont="1" applyFill="1" applyBorder="1" applyAlignment="1">
      <alignment horizontal="center" vertical="center"/>
      <protection/>
    </xf>
    <xf numFmtId="165" fontId="9" fillId="0" borderId="110" xfId="50" applyNumberFormat="1" applyFont="1" applyFill="1" applyBorder="1" applyAlignment="1">
      <alignment horizontal="center" vertical="center"/>
      <protection/>
    </xf>
    <xf numFmtId="165" fontId="9" fillId="0" borderId="111" xfId="50" applyNumberFormat="1" applyFont="1" applyFill="1" applyBorder="1" applyAlignment="1">
      <alignment horizontal="center" vertical="center"/>
      <protection/>
    </xf>
    <xf numFmtId="165" fontId="9" fillId="0" borderId="112" xfId="50" applyNumberFormat="1" applyFont="1" applyFill="1" applyBorder="1" applyAlignment="1">
      <alignment horizontal="center" vertical="center"/>
      <protection/>
    </xf>
    <xf numFmtId="0" fontId="9" fillId="0" borderId="52" xfId="48" applyFont="1" applyFill="1" applyBorder="1" applyAlignment="1" applyProtection="1">
      <alignment horizontal="left"/>
      <protection locked="0"/>
    </xf>
    <xf numFmtId="165" fontId="17" fillId="0" borderId="36" xfId="0" applyNumberFormat="1" applyFon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113" xfId="0" applyNumberFormat="1" applyFill="1" applyBorder="1" applyAlignment="1">
      <alignment horizontal="center" vertical="center"/>
    </xf>
    <xf numFmtId="165" fontId="17" fillId="0" borderId="45" xfId="0" applyNumberFormat="1" applyFont="1" applyFill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114" xfId="0" applyNumberFormat="1" applyFill="1" applyBorder="1" applyAlignment="1">
      <alignment horizontal="center" vertical="center"/>
    </xf>
    <xf numFmtId="165" fontId="17" fillId="0" borderId="76" xfId="0" applyNumberFormat="1" applyFont="1" applyFill="1" applyBorder="1" applyAlignment="1">
      <alignment horizontal="center" vertical="center"/>
    </xf>
    <xf numFmtId="165" fontId="17" fillId="0" borderId="98" xfId="0" applyNumberFormat="1" applyFont="1" applyFill="1" applyBorder="1" applyAlignment="1">
      <alignment horizontal="center" vertical="center"/>
    </xf>
    <xf numFmtId="1" fontId="0" fillId="0" borderId="98" xfId="0" applyNumberFormat="1" applyBorder="1" applyAlignment="1">
      <alignment horizontal="center" vertical="center"/>
    </xf>
    <xf numFmtId="1" fontId="0" fillId="0" borderId="115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1" fontId="0" fillId="0" borderId="116" xfId="0" applyNumberFormat="1" applyFill="1" applyBorder="1" applyAlignment="1">
      <alignment horizontal="center" vertical="center"/>
    </xf>
    <xf numFmtId="1" fontId="0" fillId="0" borderId="117" xfId="0" applyNumberFormat="1" applyFill="1" applyBorder="1" applyAlignment="1">
      <alignment horizontal="center" vertical="center"/>
    </xf>
    <xf numFmtId="165" fontId="17" fillId="0" borderId="118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19" xfId="0" applyFont="1" applyBorder="1" applyAlignment="1">
      <alignment horizontal="center"/>
    </xf>
    <xf numFmtId="0" fontId="0" fillId="0" borderId="119" xfId="50" applyFont="1" applyFill="1" applyBorder="1" applyAlignment="1">
      <alignment vertical="center"/>
      <protection/>
    </xf>
    <xf numFmtId="0" fontId="0" fillId="0" borderId="31" xfId="0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120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31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32" borderId="121" xfId="0" applyFont="1" applyFill="1" applyBorder="1" applyAlignment="1">
      <alignment horizontal="center" vertical="center"/>
    </xf>
    <xf numFmtId="0" fontId="5" fillId="32" borderId="122" xfId="0" applyFont="1" applyFill="1" applyBorder="1" applyAlignment="1">
      <alignment horizontal="center" vertical="center"/>
    </xf>
    <xf numFmtId="0" fontId="5" fillId="32" borderId="123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/>
    </xf>
    <xf numFmtId="0" fontId="5" fillId="32" borderId="124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8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3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125" xfId="0" applyFont="1" applyBorder="1" applyAlignment="1">
      <alignment/>
    </xf>
    <xf numFmtId="49" fontId="5" fillId="0" borderId="126" xfId="0" applyNumberFormat="1" applyFont="1" applyBorder="1" applyAlignment="1">
      <alignment/>
    </xf>
    <xf numFmtId="49" fontId="5" fillId="0" borderId="84" xfId="0" applyNumberFormat="1" applyFont="1" applyBorder="1" applyAlignment="1">
      <alignment/>
    </xf>
    <xf numFmtId="49" fontId="5" fillId="0" borderId="47" xfId="0" applyNumberFormat="1" applyFont="1" applyBorder="1" applyAlignment="1">
      <alignment/>
    </xf>
    <xf numFmtId="49" fontId="5" fillId="0" borderId="8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32" borderId="16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127" xfId="0" applyFont="1" applyBorder="1" applyAlignment="1">
      <alignment vertical="center"/>
    </xf>
    <xf numFmtId="0" fontId="5" fillId="32" borderId="83" xfId="0" applyFont="1" applyFill="1" applyBorder="1" applyAlignment="1">
      <alignment horizontal="center" vertical="center"/>
    </xf>
    <xf numFmtId="0" fontId="5" fillId="32" borderId="84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6" fillId="0" borderId="85" xfId="0" applyFont="1" applyBorder="1" applyAlignment="1">
      <alignment/>
    </xf>
    <xf numFmtId="0" fontId="6" fillId="0" borderId="128" xfId="0" applyFont="1" applyBorder="1" applyAlignment="1">
      <alignment/>
    </xf>
    <xf numFmtId="0" fontId="0" fillId="0" borderId="120" xfId="0" applyBorder="1" applyAlignment="1">
      <alignment/>
    </xf>
    <xf numFmtId="0" fontId="0" fillId="0" borderId="85" xfId="0" applyBorder="1" applyAlignment="1">
      <alignment/>
    </xf>
    <xf numFmtId="0" fontId="0" fillId="0" borderId="31" xfId="0" applyBorder="1" applyAlignment="1">
      <alignment/>
    </xf>
    <xf numFmtId="49" fontId="6" fillId="0" borderId="28" xfId="0" applyNumberFormat="1" applyFont="1" applyBorder="1" applyAlignment="1">
      <alignment/>
    </xf>
    <xf numFmtId="49" fontId="6" fillId="0" borderId="85" xfId="0" applyNumberFormat="1" applyFont="1" applyBorder="1" applyAlignment="1">
      <alignment/>
    </xf>
    <xf numFmtId="49" fontId="6" fillId="0" borderId="31" xfId="0" applyNumberFormat="1" applyFont="1" applyBorder="1" applyAlignment="1">
      <alignment/>
    </xf>
    <xf numFmtId="49" fontId="5" fillId="0" borderId="120" xfId="0" applyNumberFormat="1" applyFont="1" applyBorder="1" applyAlignment="1">
      <alignment/>
    </xf>
    <xf numFmtId="49" fontId="5" fillId="0" borderId="85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0" fontId="5" fillId="32" borderId="12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32" borderId="126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12" fillId="0" borderId="12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94" xfId="0" applyFont="1" applyBorder="1" applyAlignment="1">
      <alignment/>
    </xf>
    <xf numFmtId="0" fontId="6" fillId="0" borderId="130" xfId="0" applyFont="1" applyBorder="1" applyAlignment="1">
      <alignment/>
    </xf>
    <xf numFmtId="0" fontId="5" fillId="0" borderId="131" xfId="0" applyFont="1" applyBorder="1" applyAlignment="1">
      <alignment/>
    </xf>
    <xf numFmtId="0" fontId="5" fillId="0" borderId="94" xfId="0" applyFont="1" applyBorder="1" applyAlignment="1">
      <alignment/>
    </xf>
    <xf numFmtId="0" fontId="5" fillId="0" borderId="23" xfId="0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94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0" fontId="6" fillId="0" borderId="31" xfId="0" applyFont="1" applyBorder="1" applyAlignment="1">
      <alignment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32" xfId="0" applyFont="1" applyFill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32" borderId="134" xfId="0" applyFont="1" applyFill="1" applyBorder="1" applyAlignment="1">
      <alignment horizontal="center" vertical="center" wrapText="1"/>
    </xf>
    <xf numFmtId="0" fontId="6" fillId="0" borderId="113" xfId="0" applyFont="1" applyBorder="1" applyAlignment="1">
      <alignment/>
    </xf>
    <xf numFmtId="0" fontId="5" fillId="0" borderId="12" xfId="0" applyFont="1" applyBorder="1" applyAlignment="1">
      <alignment/>
    </xf>
    <xf numFmtId="49" fontId="6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20" xfId="0" applyFont="1" applyBorder="1" applyAlignment="1">
      <alignment/>
    </xf>
    <xf numFmtId="0" fontId="6" fillId="0" borderId="129" xfId="0" applyFont="1" applyBorder="1" applyAlignment="1">
      <alignment/>
    </xf>
    <xf numFmtId="0" fontId="5" fillId="0" borderId="14" xfId="0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135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0" fontId="0" fillId="0" borderId="1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16" fillId="0" borderId="10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16" fillId="0" borderId="72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adekmicr2006" xfId="47"/>
    <cellStyle name="normální_Prihlaska_ns_excel95" xfId="48"/>
    <cellStyle name="normální_Regatta_vysl" xfId="49"/>
    <cellStyle name="normální_St_listiny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PageLayoutView="0" workbookViewId="0" topLeftCell="A1">
      <selection activeCell="Q25" sqref="Q25:S25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9.75390625" style="0" customWidth="1"/>
    <col min="4" max="4" width="26.25390625" style="0" customWidth="1"/>
    <col min="5" max="5" width="14.75390625" style="0" customWidth="1"/>
    <col min="6" max="7" width="7.625" style="0" customWidth="1"/>
    <col min="8" max="9" width="6.375" style="0" customWidth="1"/>
    <col min="10" max="10" width="6.625" style="0" customWidth="1"/>
    <col min="11" max="11" width="7.875" style="0" customWidth="1"/>
    <col min="12" max="14" width="5.625" style="0" hidden="1" customWidth="1"/>
    <col min="15" max="15" width="7.87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7.25390625" style="0" customWidth="1"/>
    <col min="22" max="22" width="5.875" style="0" customWidth="1"/>
    <col min="23" max="23" width="7.25390625" style="0" customWidth="1"/>
    <col min="24" max="24" width="5.875" style="0" customWidth="1"/>
    <col min="25" max="25" width="7.25390625" style="0" customWidth="1"/>
    <col min="26" max="26" width="8.625" style="0" customWidth="1"/>
    <col min="27" max="27" width="6.25390625" style="0" hidden="1" customWidth="1"/>
    <col min="28" max="28" width="8.875" style="0" hidden="1" customWidth="1"/>
    <col min="30" max="30" width="3.875" style="0" customWidth="1"/>
    <col min="31" max="31" width="7.00390625" style="0" customWidth="1"/>
  </cols>
  <sheetData>
    <row r="1" spans="1:27" ht="15" customHeight="1">
      <c r="A1" s="25" t="s">
        <v>166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" customHeight="1">
      <c r="A2" s="352" t="s">
        <v>151</v>
      </c>
      <c r="B2" s="352"/>
      <c r="C2" s="352"/>
      <c r="D2" s="352"/>
      <c r="E2" s="352"/>
      <c r="F2" s="352"/>
      <c r="G2" s="352"/>
      <c r="H2" s="352"/>
      <c r="I2" s="352"/>
      <c r="J2" s="352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4" ht="19.5" customHeight="1">
      <c r="A3" s="353" t="s">
        <v>20</v>
      </c>
      <c r="B3" s="353"/>
      <c r="C3" s="12"/>
      <c r="D3" s="1"/>
      <c r="E3" s="1"/>
      <c r="F3" s="1"/>
      <c r="G3" s="1"/>
      <c r="H3" s="1"/>
      <c r="I3" s="1"/>
      <c r="J3" s="1"/>
      <c r="K3" s="1"/>
      <c r="L3" s="35"/>
      <c r="M3" s="1"/>
      <c r="N3" s="1"/>
      <c r="O3" s="1"/>
      <c r="P3" s="20"/>
      <c r="Q3" s="18"/>
      <c r="R3" s="19"/>
      <c r="S3" s="1"/>
      <c r="T3" s="1"/>
      <c r="U3" s="1"/>
      <c r="V3" s="1"/>
      <c r="W3" s="1"/>
      <c r="X3" s="1"/>
    </row>
    <row r="4" spans="1:24" ht="19.5" customHeight="1">
      <c r="A4" s="353"/>
      <c r="B4" s="353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1"/>
      <c r="Q4" s="23"/>
      <c r="R4" s="20"/>
      <c r="S4" s="1"/>
      <c r="T4" s="1"/>
      <c r="U4" s="1"/>
      <c r="V4" s="1"/>
      <c r="W4" s="1"/>
      <c r="X4" s="1"/>
    </row>
    <row r="5" spans="28:29" ht="12" customHeight="1" thickBot="1">
      <c r="AB5" s="2"/>
      <c r="AC5" s="2"/>
    </row>
    <row r="6" spans="1:31" s="37" customFormat="1" ht="15" customHeight="1" thickBot="1">
      <c r="A6" s="354" t="s">
        <v>1</v>
      </c>
      <c r="B6" s="356" t="s">
        <v>2</v>
      </c>
      <c r="C6" s="357" t="s">
        <v>0</v>
      </c>
      <c r="D6" s="357" t="s">
        <v>3</v>
      </c>
      <c r="E6" s="357" t="s">
        <v>4</v>
      </c>
      <c r="F6" s="357" t="s">
        <v>5</v>
      </c>
      <c r="G6" s="13" t="s">
        <v>51</v>
      </c>
      <c r="H6" s="13" t="s">
        <v>21</v>
      </c>
      <c r="I6" s="14" t="s">
        <v>22</v>
      </c>
      <c r="J6" s="30" t="s">
        <v>23</v>
      </c>
      <c r="K6" s="30" t="s">
        <v>34</v>
      </c>
      <c r="L6" s="377" t="s">
        <v>50</v>
      </c>
      <c r="M6" s="378"/>
      <c r="N6" s="378"/>
      <c r="O6" s="379"/>
      <c r="P6" s="372" t="s">
        <v>35</v>
      </c>
      <c r="Q6" s="360" t="s">
        <v>24</v>
      </c>
      <c r="R6" s="360"/>
      <c r="S6" s="361"/>
      <c r="T6" s="398" t="s">
        <v>47</v>
      </c>
      <c r="U6" s="378"/>
      <c r="V6" s="378"/>
      <c r="W6" s="378"/>
      <c r="X6" s="378"/>
      <c r="Y6" s="378"/>
      <c r="Z6" s="391" t="s">
        <v>48</v>
      </c>
      <c r="AA6" s="359"/>
      <c r="AB6" s="36"/>
      <c r="AC6" s="362" t="s">
        <v>38</v>
      </c>
      <c r="AE6" s="38"/>
    </row>
    <row r="7" spans="1:31" s="37" customFormat="1" ht="15" customHeight="1" thickBot="1">
      <c r="A7" s="355"/>
      <c r="B7" s="357"/>
      <c r="C7" s="358"/>
      <c r="D7" s="358"/>
      <c r="E7" s="358"/>
      <c r="F7" s="358"/>
      <c r="G7" s="95" t="s">
        <v>25</v>
      </c>
      <c r="H7" s="95" t="s">
        <v>36</v>
      </c>
      <c r="I7" s="95" t="s">
        <v>26</v>
      </c>
      <c r="J7" s="96" t="s">
        <v>49</v>
      </c>
      <c r="K7" s="97">
        <f>(AVERAGE(G8:G19)*POWER(AVERAGE(H8:H19),1/2))/POWER(AVERAGE(I8:I19),1/3)</f>
        <v>368.40306913567264</v>
      </c>
      <c r="L7" s="73" t="s">
        <v>8</v>
      </c>
      <c r="M7" s="73" t="s">
        <v>9</v>
      </c>
      <c r="N7" s="73" t="s">
        <v>10</v>
      </c>
      <c r="O7" s="75" t="s">
        <v>7</v>
      </c>
      <c r="P7" s="373"/>
      <c r="Q7" s="75" t="s">
        <v>27</v>
      </c>
      <c r="R7" s="75" t="s">
        <v>28</v>
      </c>
      <c r="S7" s="98" t="s">
        <v>29</v>
      </c>
      <c r="T7" s="40" t="s">
        <v>41</v>
      </c>
      <c r="U7" s="41" t="s">
        <v>42</v>
      </c>
      <c r="V7" s="39" t="s">
        <v>43</v>
      </c>
      <c r="W7" s="39" t="s">
        <v>46</v>
      </c>
      <c r="X7" s="39" t="s">
        <v>44</v>
      </c>
      <c r="Y7" s="39" t="s">
        <v>45</v>
      </c>
      <c r="Z7" s="391"/>
      <c r="AA7" s="359"/>
      <c r="AB7" s="36"/>
      <c r="AC7" s="362"/>
      <c r="AE7" s="38"/>
    </row>
    <row r="8" spans="1:31" ht="15" customHeight="1">
      <c r="A8" s="99">
        <v>1</v>
      </c>
      <c r="B8" s="100" t="s">
        <v>83</v>
      </c>
      <c r="C8" s="101" t="s">
        <v>162</v>
      </c>
      <c r="D8" s="102" t="s">
        <v>63</v>
      </c>
      <c r="E8" s="103" t="s">
        <v>75</v>
      </c>
      <c r="F8" s="91" t="s">
        <v>77</v>
      </c>
      <c r="G8" s="65">
        <v>932</v>
      </c>
      <c r="H8" s="66">
        <v>0.688</v>
      </c>
      <c r="I8" s="92">
        <v>9.17</v>
      </c>
      <c r="J8" s="104">
        <f aca="true" t="shared" si="0" ref="J8:J23">G8*SQRT(H8)/($K$7*POWER(I8,1/3))</f>
        <v>1.0025293902616894</v>
      </c>
      <c r="K8" s="105">
        <f aca="true" t="shared" si="1" ref="K8:K23">ROUND(IF(J8&gt;1,J8/J8^(2*LOG10(J8)),J8*J8^(2*LOG10(J8))),5)</f>
        <v>1.00252</v>
      </c>
      <c r="L8" s="106"/>
      <c r="M8" s="106"/>
      <c r="N8" s="106"/>
      <c r="O8" s="107">
        <v>91</v>
      </c>
      <c r="P8" s="104">
        <f aca="true" t="shared" si="2" ref="P8:P23">K8-(O8/200)</f>
        <v>0.54752</v>
      </c>
      <c r="Q8" s="108">
        <v>1629</v>
      </c>
      <c r="R8" s="108">
        <v>2029</v>
      </c>
      <c r="S8" s="109">
        <v>2142</v>
      </c>
      <c r="T8" s="93">
        <f aca="true" t="shared" si="3" ref="T8:T23">P8*Q8</f>
        <v>891.91008</v>
      </c>
      <c r="U8" s="190">
        <f aca="true" t="shared" si="4" ref="U8:U23">ROUND((MIN($T$8:$T$19)/T8)*50,3)</f>
        <v>50</v>
      </c>
      <c r="V8" s="191">
        <f aca="true" t="shared" si="5" ref="V8:V23">P8*R8</f>
        <v>1110.91808</v>
      </c>
      <c r="W8" s="211">
        <f aca="true" t="shared" si="6" ref="W8:W23">ROUND((MIN($V$8:$V$19)/V8)*50,3)</f>
        <v>50</v>
      </c>
      <c r="X8" s="191">
        <f aca="true" t="shared" si="7" ref="X8:X23">P8*S8</f>
        <v>1172.78784</v>
      </c>
      <c r="Y8" s="321">
        <f aca="true" t="shared" si="8" ref="Y8:Y23">ROUND((MIN($X$8:$X$19)/X8)*50,3)</f>
        <v>50</v>
      </c>
      <c r="Z8" s="46">
        <f aca="true" t="shared" si="9" ref="Z8:Z23">ROUND(O8+U8+W8+Y8-(MIN(U8,W8,Y8)),3)</f>
        <v>191</v>
      </c>
      <c r="AA8" s="47"/>
      <c r="AB8" s="2"/>
      <c r="AC8" s="152">
        <f aca="true" t="shared" si="10" ref="AC8:AC23">MIN(U8,W8,Y8)</f>
        <v>50</v>
      </c>
      <c r="AE8" s="22"/>
    </row>
    <row r="9" spans="1:31" s="43" customFormat="1" ht="15" customHeight="1">
      <c r="A9" s="110">
        <v>2</v>
      </c>
      <c r="B9" s="145" t="s">
        <v>91</v>
      </c>
      <c r="C9" s="146" t="s">
        <v>93</v>
      </c>
      <c r="D9" s="156" t="s">
        <v>56</v>
      </c>
      <c r="E9" s="62" t="s">
        <v>37</v>
      </c>
      <c r="F9" s="64" t="s">
        <v>95</v>
      </c>
      <c r="G9" s="136">
        <v>920</v>
      </c>
      <c r="H9" s="68">
        <v>0.71</v>
      </c>
      <c r="I9" s="68">
        <v>8.8</v>
      </c>
      <c r="J9" s="29">
        <f t="shared" si="0"/>
        <v>1.0192159342011426</v>
      </c>
      <c r="K9" s="34">
        <f t="shared" si="1"/>
        <v>1.0189</v>
      </c>
      <c r="L9" s="26"/>
      <c r="M9" s="26"/>
      <c r="N9" s="26"/>
      <c r="O9" s="70">
        <v>89.33</v>
      </c>
      <c r="P9" s="29">
        <f t="shared" si="2"/>
        <v>0.5722499999999999</v>
      </c>
      <c r="Q9" s="27">
        <v>2269</v>
      </c>
      <c r="R9" s="27">
        <v>2294</v>
      </c>
      <c r="S9" s="111">
        <v>2301</v>
      </c>
      <c r="T9" s="94">
        <f t="shared" si="3"/>
        <v>1298.4352499999998</v>
      </c>
      <c r="U9" s="322">
        <f t="shared" si="4"/>
        <v>34.346</v>
      </c>
      <c r="V9" s="193">
        <f t="shared" si="5"/>
        <v>1312.7414999999999</v>
      </c>
      <c r="W9" s="194">
        <f t="shared" si="6"/>
        <v>42.313</v>
      </c>
      <c r="X9" s="193">
        <f t="shared" si="7"/>
        <v>1316.74725</v>
      </c>
      <c r="Y9" s="195">
        <f t="shared" si="8"/>
        <v>44.534</v>
      </c>
      <c r="Z9" s="31">
        <f t="shared" si="9"/>
        <v>176.177</v>
      </c>
      <c r="AA9" s="28"/>
      <c r="AB9" s="42"/>
      <c r="AC9" s="153">
        <f t="shared" si="10"/>
        <v>34.346</v>
      </c>
      <c r="AE9" s="44"/>
    </row>
    <row r="10" spans="1:31" s="43" customFormat="1" ht="15" customHeight="1">
      <c r="A10" s="110">
        <v>3</v>
      </c>
      <c r="B10" s="186" t="s">
        <v>97</v>
      </c>
      <c r="C10" s="144" t="s">
        <v>100</v>
      </c>
      <c r="D10" s="188" t="s">
        <v>58</v>
      </c>
      <c r="E10" s="62" t="s">
        <v>104</v>
      </c>
      <c r="F10" s="63" t="s">
        <v>95</v>
      </c>
      <c r="G10" s="136">
        <v>950</v>
      </c>
      <c r="H10" s="68">
        <v>0.724</v>
      </c>
      <c r="I10" s="68">
        <v>7</v>
      </c>
      <c r="J10" s="29">
        <f t="shared" si="0"/>
        <v>1.1470181817730298</v>
      </c>
      <c r="K10" s="34">
        <f t="shared" si="1"/>
        <v>1.12843</v>
      </c>
      <c r="L10" s="26"/>
      <c r="M10" s="26"/>
      <c r="N10" s="26"/>
      <c r="O10" s="70">
        <v>92</v>
      </c>
      <c r="P10" s="29">
        <f t="shared" si="2"/>
        <v>0.6684300000000001</v>
      </c>
      <c r="Q10" s="27">
        <v>6204</v>
      </c>
      <c r="R10" s="27">
        <v>2379</v>
      </c>
      <c r="S10" s="111">
        <v>2250</v>
      </c>
      <c r="T10" s="94">
        <f t="shared" si="3"/>
        <v>4146.93972</v>
      </c>
      <c r="U10" s="322">
        <f t="shared" si="4"/>
        <v>10.754</v>
      </c>
      <c r="V10" s="193">
        <f t="shared" si="5"/>
        <v>1590.1949700000002</v>
      </c>
      <c r="W10" s="194">
        <f t="shared" si="6"/>
        <v>34.93</v>
      </c>
      <c r="X10" s="193">
        <f t="shared" si="7"/>
        <v>1503.9675000000002</v>
      </c>
      <c r="Y10" s="195">
        <f t="shared" si="8"/>
        <v>38.99</v>
      </c>
      <c r="Z10" s="31">
        <f t="shared" si="9"/>
        <v>165.92</v>
      </c>
      <c r="AA10" s="28"/>
      <c r="AB10" s="42"/>
      <c r="AC10" s="153">
        <f t="shared" si="10"/>
        <v>10.754</v>
      </c>
      <c r="AE10" s="44"/>
    </row>
    <row r="11" spans="1:31" s="43" customFormat="1" ht="15" customHeight="1">
      <c r="A11" s="110">
        <v>4</v>
      </c>
      <c r="B11" s="114" t="s">
        <v>85</v>
      </c>
      <c r="C11" s="148" t="s">
        <v>73</v>
      </c>
      <c r="D11" s="60" t="s">
        <v>56</v>
      </c>
      <c r="E11" s="61" t="s">
        <v>31</v>
      </c>
      <c r="F11" s="63" t="s">
        <v>17</v>
      </c>
      <c r="G11" s="67">
        <v>1100</v>
      </c>
      <c r="H11" s="68">
        <v>0.827</v>
      </c>
      <c r="I11" s="68">
        <v>16.23</v>
      </c>
      <c r="J11" s="29">
        <f t="shared" si="0"/>
        <v>1.0724639279393788</v>
      </c>
      <c r="K11" s="34">
        <f t="shared" si="1"/>
        <v>1.06791</v>
      </c>
      <c r="L11" s="26"/>
      <c r="M11" s="26"/>
      <c r="N11" s="26"/>
      <c r="O11" s="70">
        <v>76</v>
      </c>
      <c r="P11" s="29">
        <f t="shared" si="2"/>
        <v>0.6879099999999999</v>
      </c>
      <c r="Q11" s="27">
        <v>1599</v>
      </c>
      <c r="R11" s="27">
        <v>2057</v>
      </c>
      <c r="S11" s="111">
        <v>1813</v>
      </c>
      <c r="T11" s="94">
        <f t="shared" si="3"/>
        <v>1099.9680899999998</v>
      </c>
      <c r="U11" s="192">
        <f t="shared" si="4"/>
        <v>40.543</v>
      </c>
      <c r="V11" s="193">
        <f t="shared" si="5"/>
        <v>1415.0308699999998</v>
      </c>
      <c r="W11" s="323">
        <f t="shared" si="6"/>
        <v>39.254</v>
      </c>
      <c r="X11" s="193">
        <f t="shared" si="7"/>
        <v>1247.1808299999998</v>
      </c>
      <c r="Y11" s="195">
        <f t="shared" si="8"/>
        <v>47.018</v>
      </c>
      <c r="Z11" s="31">
        <f t="shared" si="9"/>
        <v>163.561</v>
      </c>
      <c r="AA11" s="28"/>
      <c r="AB11" s="42"/>
      <c r="AC11" s="153">
        <f t="shared" si="10"/>
        <v>39.254</v>
      </c>
      <c r="AE11" s="44"/>
    </row>
    <row r="12" spans="1:31" s="43" customFormat="1" ht="16.5" customHeight="1">
      <c r="A12" s="110">
        <v>5</v>
      </c>
      <c r="B12" s="187" t="s">
        <v>86</v>
      </c>
      <c r="C12" s="51" t="s">
        <v>74</v>
      </c>
      <c r="D12" s="51" t="s">
        <v>56</v>
      </c>
      <c r="E12" s="62" t="s">
        <v>76</v>
      </c>
      <c r="F12" s="63" t="s">
        <v>18</v>
      </c>
      <c r="G12" s="67">
        <v>1000</v>
      </c>
      <c r="H12" s="68">
        <v>0.416</v>
      </c>
      <c r="I12" s="137">
        <v>7.33</v>
      </c>
      <c r="J12" s="29">
        <f t="shared" si="0"/>
        <v>0.9012710769133867</v>
      </c>
      <c r="K12" s="34">
        <f t="shared" si="1"/>
        <v>0.90977</v>
      </c>
      <c r="L12" s="26"/>
      <c r="M12" s="26"/>
      <c r="N12" s="26"/>
      <c r="O12" s="70">
        <v>72</v>
      </c>
      <c r="P12" s="29">
        <f t="shared" si="2"/>
        <v>0.54977</v>
      </c>
      <c r="Q12" s="27">
        <v>2008</v>
      </c>
      <c r="R12" s="27">
        <v>2229</v>
      </c>
      <c r="S12" s="111">
        <v>2436</v>
      </c>
      <c r="T12" s="94">
        <f t="shared" si="3"/>
        <v>1103.93816</v>
      </c>
      <c r="U12" s="322">
        <f t="shared" si="4"/>
        <v>40.397</v>
      </c>
      <c r="V12" s="193">
        <f t="shared" si="5"/>
        <v>1225.43733</v>
      </c>
      <c r="W12" s="194">
        <f t="shared" si="6"/>
        <v>45.327</v>
      </c>
      <c r="X12" s="193">
        <f t="shared" si="7"/>
        <v>1339.23972</v>
      </c>
      <c r="Y12" s="195">
        <f t="shared" si="8"/>
        <v>43.786</v>
      </c>
      <c r="Z12" s="31">
        <f t="shared" si="9"/>
        <v>161.113</v>
      </c>
      <c r="AA12" s="28"/>
      <c r="AB12" s="42"/>
      <c r="AC12" s="153">
        <f t="shared" si="10"/>
        <v>40.397</v>
      </c>
      <c r="AE12" s="44"/>
    </row>
    <row r="13" spans="1:31" s="43" customFormat="1" ht="16.5" customHeight="1">
      <c r="A13" s="112">
        <v>6</v>
      </c>
      <c r="B13" s="154" t="s">
        <v>98</v>
      </c>
      <c r="C13" s="233" t="s">
        <v>101</v>
      </c>
      <c r="D13" s="54" t="s">
        <v>56</v>
      </c>
      <c r="E13" s="61" t="s">
        <v>31</v>
      </c>
      <c r="F13" s="63" t="s">
        <v>17</v>
      </c>
      <c r="G13" s="251">
        <v>1100</v>
      </c>
      <c r="H13" s="68">
        <v>0.827</v>
      </c>
      <c r="I13" s="68">
        <v>16.63</v>
      </c>
      <c r="J13" s="29">
        <f t="shared" si="0"/>
        <v>1.0637954225627682</v>
      </c>
      <c r="K13" s="34">
        <f t="shared" si="1"/>
        <v>1.06027</v>
      </c>
      <c r="L13" s="26"/>
      <c r="M13" s="26"/>
      <c r="N13" s="26"/>
      <c r="O13" s="70">
        <v>73.33</v>
      </c>
      <c r="P13" s="29">
        <f t="shared" si="2"/>
        <v>0.6936200000000001</v>
      </c>
      <c r="Q13" s="27">
        <v>1840</v>
      </c>
      <c r="R13" s="27">
        <v>2139</v>
      </c>
      <c r="S13" s="111">
        <v>1817</v>
      </c>
      <c r="T13" s="94">
        <f t="shared" si="3"/>
        <v>1276.2608000000002</v>
      </c>
      <c r="U13" s="322">
        <f t="shared" si="4"/>
        <v>34.942</v>
      </c>
      <c r="V13" s="193">
        <f t="shared" si="5"/>
        <v>1483.6531800000002</v>
      </c>
      <c r="W13" s="194">
        <f t="shared" si="6"/>
        <v>37.439</v>
      </c>
      <c r="X13" s="193">
        <f t="shared" si="7"/>
        <v>1260.3075400000002</v>
      </c>
      <c r="Y13" s="195">
        <f t="shared" si="8"/>
        <v>46.528</v>
      </c>
      <c r="Z13" s="31">
        <f t="shared" si="9"/>
        <v>157.297</v>
      </c>
      <c r="AA13" s="28"/>
      <c r="AB13" s="42"/>
      <c r="AC13" s="153">
        <f t="shared" si="10"/>
        <v>34.942</v>
      </c>
      <c r="AE13" s="44"/>
    </row>
    <row r="14" spans="1:31" s="43" customFormat="1" ht="16.5" customHeight="1">
      <c r="A14" s="112">
        <v>7</v>
      </c>
      <c r="B14" s="203" t="s">
        <v>92</v>
      </c>
      <c r="C14" s="234" t="s">
        <v>150</v>
      </c>
      <c r="D14" s="149" t="s">
        <v>63</v>
      </c>
      <c r="E14" s="243" t="s">
        <v>94</v>
      </c>
      <c r="F14" s="63" t="s">
        <v>17</v>
      </c>
      <c r="G14" s="136">
        <v>850</v>
      </c>
      <c r="H14" s="68">
        <v>0.385</v>
      </c>
      <c r="I14" s="68">
        <v>3.46</v>
      </c>
      <c r="J14" s="29">
        <f t="shared" si="0"/>
        <v>0.946529203553083</v>
      </c>
      <c r="K14" s="34">
        <f t="shared" si="1"/>
        <v>0.94902</v>
      </c>
      <c r="L14" s="26"/>
      <c r="M14" s="26"/>
      <c r="N14" s="26"/>
      <c r="O14" s="70">
        <v>70.33</v>
      </c>
      <c r="P14" s="29">
        <f t="shared" si="2"/>
        <v>0.59737</v>
      </c>
      <c r="Q14" s="27">
        <v>2060</v>
      </c>
      <c r="R14" s="27">
        <v>2134</v>
      </c>
      <c r="S14" s="111">
        <v>4067</v>
      </c>
      <c r="T14" s="94">
        <f t="shared" si="3"/>
        <v>1230.5821999999998</v>
      </c>
      <c r="U14" s="192">
        <f t="shared" si="4"/>
        <v>36.239</v>
      </c>
      <c r="V14" s="193">
        <f t="shared" si="5"/>
        <v>1274.78758</v>
      </c>
      <c r="W14" s="194">
        <f t="shared" si="6"/>
        <v>43.573</v>
      </c>
      <c r="X14" s="193">
        <f t="shared" si="7"/>
        <v>2429.5037899999998</v>
      </c>
      <c r="Y14" s="324">
        <f t="shared" si="8"/>
        <v>24.136</v>
      </c>
      <c r="Z14" s="31">
        <f t="shared" si="9"/>
        <v>150.142</v>
      </c>
      <c r="AA14" s="28"/>
      <c r="AB14" s="42"/>
      <c r="AC14" s="153">
        <f t="shared" si="10"/>
        <v>24.136</v>
      </c>
      <c r="AE14" s="44"/>
    </row>
    <row r="15" spans="1:31" s="43" customFormat="1" ht="16.5" customHeight="1">
      <c r="A15" s="112">
        <v>8</v>
      </c>
      <c r="B15" s="230" t="s">
        <v>99</v>
      </c>
      <c r="C15" s="50" t="s">
        <v>102</v>
      </c>
      <c r="D15" s="236" t="s">
        <v>58</v>
      </c>
      <c r="E15" s="244" t="s">
        <v>105</v>
      </c>
      <c r="F15" s="63" t="s">
        <v>17</v>
      </c>
      <c r="G15" s="143">
        <v>900</v>
      </c>
      <c r="H15" s="59">
        <v>0.385</v>
      </c>
      <c r="I15" s="59">
        <v>3.3</v>
      </c>
      <c r="J15" s="29">
        <f t="shared" si="0"/>
        <v>1.018149739833846</v>
      </c>
      <c r="K15" s="34">
        <f t="shared" si="1"/>
        <v>1.01786</v>
      </c>
      <c r="L15" s="26"/>
      <c r="M15" s="26"/>
      <c r="N15" s="26"/>
      <c r="O15" s="70">
        <v>68</v>
      </c>
      <c r="P15" s="29">
        <f t="shared" si="2"/>
        <v>0.6778599999999999</v>
      </c>
      <c r="Q15" s="27">
        <v>1773</v>
      </c>
      <c r="R15" s="27">
        <v>2081</v>
      </c>
      <c r="S15" s="111">
        <v>2516</v>
      </c>
      <c r="T15" s="94">
        <f t="shared" si="3"/>
        <v>1201.8457799999999</v>
      </c>
      <c r="U15" s="192">
        <f t="shared" si="4"/>
        <v>37.106</v>
      </c>
      <c r="V15" s="193">
        <f t="shared" si="5"/>
        <v>1410.62666</v>
      </c>
      <c r="W15" s="194">
        <f t="shared" si="6"/>
        <v>39.377</v>
      </c>
      <c r="X15" s="193">
        <f t="shared" si="7"/>
        <v>1705.4957599999998</v>
      </c>
      <c r="Y15" s="324">
        <f t="shared" si="8"/>
        <v>34.383</v>
      </c>
      <c r="Z15" s="31">
        <f t="shared" si="9"/>
        <v>144.483</v>
      </c>
      <c r="AA15" s="28"/>
      <c r="AB15" s="42"/>
      <c r="AC15" s="153">
        <f t="shared" si="10"/>
        <v>34.383</v>
      </c>
      <c r="AE15" s="44"/>
    </row>
    <row r="16" spans="1:31" s="43" customFormat="1" ht="16.5" customHeight="1">
      <c r="A16" s="112">
        <v>9</v>
      </c>
      <c r="B16" s="138" t="s">
        <v>96</v>
      </c>
      <c r="C16" s="139" t="s">
        <v>57</v>
      </c>
      <c r="D16" s="242" t="s">
        <v>58</v>
      </c>
      <c r="E16" s="249" t="s">
        <v>103</v>
      </c>
      <c r="F16" s="63" t="s">
        <v>106</v>
      </c>
      <c r="G16" s="136">
        <v>1030</v>
      </c>
      <c r="H16" s="68">
        <v>0.622</v>
      </c>
      <c r="I16" s="68">
        <v>9</v>
      </c>
      <c r="J16" s="29">
        <f t="shared" si="0"/>
        <v>1.0600548587506735</v>
      </c>
      <c r="K16" s="34">
        <f t="shared" si="1"/>
        <v>1.05693</v>
      </c>
      <c r="L16" s="26"/>
      <c r="M16" s="26"/>
      <c r="N16" s="26"/>
      <c r="O16" s="70">
        <v>84.667</v>
      </c>
      <c r="P16" s="29">
        <f t="shared" si="2"/>
        <v>0.6335949999999999</v>
      </c>
      <c r="Q16" s="27">
        <v>2535</v>
      </c>
      <c r="R16" s="27">
        <v>3276</v>
      </c>
      <c r="S16" s="111">
        <v>3106</v>
      </c>
      <c r="T16" s="94">
        <f t="shared" si="3"/>
        <v>1606.1633249999998</v>
      </c>
      <c r="U16" s="192">
        <f t="shared" si="4"/>
        <v>27.765</v>
      </c>
      <c r="V16" s="193">
        <f t="shared" si="5"/>
        <v>2075.6572199999996</v>
      </c>
      <c r="W16" s="323">
        <f t="shared" si="6"/>
        <v>26.761</v>
      </c>
      <c r="X16" s="193">
        <f t="shared" si="7"/>
        <v>1967.9460699999997</v>
      </c>
      <c r="Y16" s="195">
        <f t="shared" si="8"/>
        <v>29.797</v>
      </c>
      <c r="Z16" s="31">
        <f t="shared" si="9"/>
        <v>142.229</v>
      </c>
      <c r="AA16" s="28"/>
      <c r="AB16" s="42"/>
      <c r="AC16" s="153">
        <f t="shared" si="10"/>
        <v>26.761</v>
      </c>
      <c r="AE16" s="44"/>
    </row>
    <row r="17" spans="1:31" s="43" customFormat="1" ht="16.5" customHeight="1">
      <c r="A17" s="112">
        <v>10</v>
      </c>
      <c r="B17" s="232" t="s">
        <v>84</v>
      </c>
      <c r="C17" s="235" t="s">
        <v>32</v>
      </c>
      <c r="D17" s="240" t="s">
        <v>56</v>
      </c>
      <c r="E17" s="140" t="s">
        <v>37</v>
      </c>
      <c r="F17" s="250" t="s">
        <v>53</v>
      </c>
      <c r="G17" s="67">
        <v>1048</v>
      </c>
      <c r="H17" s="68">
        <v>1.036</v>
      </c>
      <c r="I17" s="189">
        <v>13.76</v>
      </c>
      <c r="J17" s="29">
        <f t="shared" si="0"/>
        <v>1.2083102032261148</v>
      </c>
      <c r="K17" s="34">
        <f t="shared" si="1"/>
        <v>1.17131</v>
      </c>
      <c r="L17" s="26"/>
      <c r="M17" s="26"/>
      <c r="N17" s="26"/>
      <c r="O17" s="70">
        <v>92.667</v>
      </c>
      <c r="P17" s="29">
        <f t="shared" si="2"/>
        <v>0.707975</v>
      </c>
      <c r="Q17" s="27">
        <v>6204</v>
      </c>
      <c r="R17" s="27">
        <v>2065</v>
      </c>
      <c r="S17" s="111">
        <v>7198</v>
      </c>
      <c r="T17" s="94">
        <f t="shared" si="3"/>
        <v>4392.2769</v>
      </c>
      <c r="U17" s="322">
        <f t="shared" si="4"/>
        <v>10.153</v>
      </c>
      <c r="V17" s="193">
        <f t="shared" si="5"/>
        <v>1461.9683750000002</v>
      </c>
      <c r="W17" s="194">
        <f t="shared" si="6"/>
        <v>37.994</v>
      </c>
      <c r="X17" s="193">
        <f t="shared" si="7"/>
        <v>5096.0040500000005</v>
      </c>
      <c r="Y17" s="195">
        <f t="shared" si="8"/>
        <v>11.507</v>
      </c>
      <c r="Z17" s="31">
        <f t="shared" si="9"/>
        <v>142.168</v>
      </c>
      <c r="AA17" s="28"/>
      <c r="AB17" s="42"/>
      <c r="AC17" s="153">
        <f t="shared" si="10"/>
        <v>10.153</v>
      </c>
      <c r="AE17" s="44"/>
    </row>
    <row r="18" spans="1:31" s="43" customFormat="1" ht="16.5" customHeight="1">
      <c r="A18" s="112">
        <v>11</v>
      </c>
      <c r="B18" s="138" t="s">
        <v>137</v>
      </c>
      <c r="C18" s="139" t="s">
        <v>139</v>
      </c>
      <c r="D18" s="237" t="s">
        <v>138</v>
      </c>
      <c r="E18" s="168" t="s">
        <v>140</v>
      </c>
      <c r="F18" s="63"/>
      <c r="G18" s="57">
        <v>690</v>
      </c>
      <c r="H18" s="202">
        <v>0.27</v>
      </c>
      <c r="I18" s="202">
        <v>1.8</v>
      </c>
      <c r="J18" s="29">
        <f t="shared" si="0"/>
        <v>0.8000495737593585</v>
      </c>
      <c r="K18" s="34">
        <f t="shared" si="1"/>
        <v>0.83539</v>
      </c>
      <c r="L18" s="26"/>
      <c r="M18" s="26"/>
      <c r="N18" s="26"/>
      <c r="O18" s="70">
        <v>65</v>
      </c>
      <c r="P18" s="29">
        <f t="shared" si="2"/>
        <v>0.5103899999999999</v>
      </c>
      <c r="Q18" s="27">
        <v>2238</v>
      </c>
      <c r="R18" s="27">
        <v>3012</v>
      </c>
      <c r="S18" s="111">
        <v>3599</v>
      </c>
      <c r="T18" s="94">
        <f t="shared" si="3"/>
        <v>1142.2528199999997</v>
      </c>
      <c r="U18" s="192">
        <f t="shared" si="4"/>
        <v>39.042</v>
      </c>
      <c r="V18" s="193">
        <f t="shared" si="5"/>
        <v>1537.2946799999997</v>
      </c>
      <c r="W18" s="194">
        <f t="shared" si="6"/>
        <v>36.132</v>
      </c>
      <c r="X18" s="193">
        <f t="shared" si="7"/>
        <v>1836.8936099999996</v>
      </c>
      <c r="Y18" s="324">
        <f t="shared" si="8"/>
        <v>31.923</v>
      </c>
      <c r="Z18" s="31">
        <f t="shared" si="9"/>
        <v>140.174</v>
      </c>
      <c r="AA18" s="28"/>
      <c r="AB18" s="42"/>
      <c r="AC18" s="153">
        <f t="shared" si="10"/>
        <v>31.923</v>
      </c>
      <c r="AE18" s="44"/>
    </row>
    <row r="19" spans="1:31" s="43" customFormat="1" ht="16.5" customHeight="1">
      <c r="A19" s="112">
        <v>12</v>
      </c>
      <c r="B19" s="145" t="s">
        <v>132</v>
      </c>
      <c r="C19" s="235" t="s">
        <v>133</v>
      </c>
      <c r="D19" s="241" t="s">
        <v>134</v>
      </c>
      <c r="E19" s="247" t="s">
        <v>135</v>
      </c>
      <c r="F19" s="200" t="s">
        <v>136</v>
      </c>
      <c r="G19" s="253">
        <v>1010</v>
      </c>
      <c r="H19" s="256">
        <v>0.6</v>
      </c>
      <c r="I19" s="256">
        <v>8.5</v>
      </c>
      <c r="J19" s="29">
        <f t="shared" si="0"/>
        <v>1.0405607752312807</v>
      </c>
      <c r="K19" s="34">
        <f t="shared" si="1"/>
        <v>1.03913</v>
      </c>
      <c r="L19" s="26"/>
      <c r="M19" s="26"/>
      <c r="N19" s="26"/>
      <c r="O19" s="70">
        <v>72</v>
      </c>
      <c r="P19" s="29">
        <f t="shared" si="2"/>
        <v>0.6791300000000001</v>
      </c>
      <c r="Q19" s="27">
        <v>2179</v>
      </c>
      <c r="R19" s="27">
        <v>2889</v>
      </c>
      <c r="S19" s="111">
        <v>2412</v>
      </c>
      <c r="T19" s="159">
        <f t="shared" si="3"/>
        <v>1479.8242700000003</v>
      </c>
      <c r="U19" s="192">
        <f t="shared" si="4"/>
        <v>30.136</v>
      </c>
      <c r="V19" s="193">
        <f t="shared" si="5"/>
        <v>1962.0065700000005</v>
      </c>
      <c r="W19" s="323">
        <f t="shared" si="6"/>
        <v>28.311</v>
      </c>
      <c r="X19" s="193">
        <f t="shared" si="7"/>
        <v>1638.0615600000003</v>
      </c>
      <c r="Y19" s="195">
        <f t="shared" si="8"/>
        <v>35.798</v>
      </c>
      <c r="Z19" s="160">
        <f t="shared" si="9"/>
        <v>137.934</v>
      </c>
      <c r="AA19" s="161"/>
      <c r="AB19" s="42"/>
      <c r="AC19" s="153">
        <f t="shared" si="10"/>
        <v>28.311</v>
      </c>
      <c r="AE19" s="44"/>
    </row>
    <row r="20" spans="1:31" s="43" customFormat="1" ht="16.5" customHeight="1">
      <c r="A20" s="204">
        <v>13</v>
      </c>
      <c r="B20" s="231" t="s">
        <v>125</v>
      </c>
      <c r="C20" s="50" t="s">
        <v>126</v>
      </c>
      <c r="D20" s="149" t="s">
        <v>56</v>
      </c>
      <c r="E20" s="248" t="s">
        <v>127</v>
      </c>
      <c r="F20" s="63" t="s">
        <v>18</v>
      </c>
      <c r="G20" s="150">
        <v>920</v>
      </c>
      <c r="H20" s="59">
        <v>0.256</v>
      </c>
      <c r="I20" s="59">
        <v>4.2</v>
      </c>
      <c r="J20" s="29">
        <f t="shared" si="0"/>
        <v>0.7831317054270479</v>
      </c>
      <c r="K20" s="34">
        <f t="shared" si="1"/>
        <v>0.82485</v>
      </c>
      <c r="L20" s="26"/>
      <c r="M20" s="26"/>
      <c r="N20" s="26"/>
      <c r="O20" s="70">
        <v>70</v>
      </c>
      <c r="P20" s="29">
        <f t="shared" si="2"/>
        <v>0.47485</v>
      </c>
      <c r="Q20" s="27">
        <v>3102</v>
      </c>
      <c r="R20" s="27">
        <v>3599</v>
      </c>
      <c r="S20" s="111">
        <v>3538</v>
      </c>
      <c r="T20" s="159">
        <f t="shared" si="3"/>
        <v>1472.9847</v>
      </c>
      <c r="U20" s="322">
        <f t="shared" si="4"/>
        <v>30.276</v>
      </c>
      <c r="V20" s="193">
        <f t="shared" si="5"/>
        <v>1708.98515</v>
      </c>
      <c r="W20" s="194">
        <f t="shared" si="6"/>
        <v>32.502</v>
      </c>
      <c r="X20" s="193">
        <f t="shared" si="7"/>
        <v>1680.0193</v>
      </c>
      <c r="Y20" s="195">
        <f t="shared" si="8"/>
        <v>34.904</v>
      </c>
      <c r="Z20" s="160">
        <f t="shared" si="9"/>
        <v>137.406</v>
      </c>
      <c r="AA20" s="199"/>
      <c r="AB20" s="42"/>
      <c r="AC20" s="153">
        <f t="shared" si="10"/>
        <v>30.276</v>
      </c>
      <c r="AE20" s="44"/>
    </row>
    <row r="21" spans="1:31" s="43" customFormat="1" ht="16.5" customHeight="1">
      <c r="A21" s="198">
        <v>14</v>
      </c>
      <c r="B21" s="83" t="s">
        <v>82</v>
      </c>
      <c r="C21" s="139" t="s">
        <v>70</v>
      </c>
      <c r="D21" s="240" t="s">
        <v>71</v>
      </c>
      <c r="E21" s="245" t="s">
        <v>31</v>
      </c>
      <c r="F21" s="63" t="s">
        <v>17</v>
      </c>
      <c r="G21" s="57">
        <v>1150</v>
      </c>
      <c r="H21" s="202">
        <v>0.86</v>
      </c>
      <c r="I21" s="202">
        <v>16.8</v>
      </c>
      <c r="J21" s="29">
        <f t="shared" si="0"/>
        <v>1.1302835295452514</v>
      </c>
      <c r="K21" s="34">
        <f t="shared" si="1"/>
        <v>1.11565</v>
      </c>
      <c r="L21" s="26"/>
      <c r="M21" s="26"/>
      <c r="N21" s="26"/>
      <c r="O21" s="70">
        <v>72</v>
      </c>
      <c r="P21" s="29">
        <f t="shared" si="2"/>
        <v>0.75565</v>
      </c>
      <c r="Q21" s="27">
        <v>6204</v>
      </c>
      <c r="R21" s="27">
        <v>3091</v>
      </c>
      <c r="S21" s="111">
        <v>2425</v>
      </c>
      <c r="T21" s="94">
        <f t="shared" si="3"/>
        <v>4688.0526</v>
      </c>
      <c r="U21" s="322">
        <f t="shared" si="4"/>
        <v>9.513</v>
      </c>
      <c r="V21" s="193">
        <f t="shared" si="5"/>
        <v>2335.7141500000002</v>
      </c>
      <c r="W21" s="194">
        <f t="shared" si="6"/>
        <v>23.781</v>
      </c>
      <c r="X21" s="193">
        <f t="shared" si="7"/>
        <v>1832.45125</v>
      </c>
      <c r="Y21" s="195">
        <f t="shared" si="8"/>
        <v>32.001</v>
      </c>
      <c r="Z21" s="31">
        <f t="shared" si="9"/>
        <v>127.782</v>
      </c>
      <c r="AA21" s="28"/>
      <c r="AB21" s="42"/>
      <c r="AC21" s="153">
        <f t="shared" si="10"/>
        <v>9.513</v>
      </c>
      <c r="AE21" s="44"/>
    </row>
    <row r="22" spans="1:31" s="43" customFormat="1" ht="16.5" customHeight="1">
      <c r="A22" s="198">
        <v>15</v>
      </c>
      <c r="B22" s="83" t="s">
        <v>81</v>
      </c>
      <c r="C22" s="139" t="s">
        <v>40</v>
      </c>
      <c r="D22" s="238" t="s">
        <v>69</v>
      </c>
      <c r="E22" s="245" t="s">
        <v>124</v>
      </c>
      <c r="F22" s="63" t="s">
        <v>17</v>
      </c>
      <c r="G22" s="57">
        <v>1000</v>
      </c>
      <c r="H22" s="254">
        <v>0.457</v>
      </c>
      <c r="I22" s="257">
        <v>3.5</v>
      </c>
      <c r="J22" s="29">
        <f t="shared" si="0"/>
        <v>1.2085895800928992</v>
      </c>
      <c r="K22" s="34">
        <f t="shared" si="1"/>
        <v>1.17149</v>
      </c>
      <c r="L22" s="26"/>
      <c r="M22" s="26"/>
      <c r="N22" s="26"/>
      <c r="O22" s="70">
        <v>60</v>
      </c>
      <c r="P22" s="29">
        <f t="shared" si="2"/>
        <v>0.8714899999999999</v>
      </c>
      <c r="Q22" s="27">
        <v>2484</v>
      </c>
      <c r="R22" s="27">
        <v>2055</v>
      </c>
      <c r="S22" s="111">
        <v>2036</v>
      </c>
      <c r="T22" s="159">
        <f t="shared" si="3"/>
        <v>2164.7811599999995</v>
      </c>
      <c r="U22" s="322">
        <f t="shared" si="4"/>
        <v>20.6</v>
      </c>
      <c r="V22" s="193">
        <f t="shared" si="5"/>
        <v>1790.9119499999997</v>
      </c>
      <c r="W22" s="194">
        <f t="shared" si="6"/>
        <v>31.015</v>
      </c>
      <c r="X22" s="193">
        <f t="shared" si="7"/>
        <v>1774.3536399999998</v>
      </c>
      <c r="Y22" s="195">
        <f t="shared" si="8"/>
        <v>33.048</v>
      </c>
      <c r="Z22" s="160">
        <f t="shared" si="9"/>
        <v>124.063</v>
      </c>
      <c r="AA22" s="199"/>
      <c r="AB22"/>
      <c r="AC22" s="153">
        <f t="shared" si="10"/>
        <v>20.6</v>
      </c>
      <c r="AE22" s="44"/>
    </row>
    <row r="23" spans="1:31" ht="15" customHeight="1" thickBot="1">
      <c r="A23" s="155">
        <v>16</v>
      </c>
      <c r="B23" s="138" t="s">
        <v>146</v>
      </c>
      <c r="C23" s="139" t="s">
        <v>147</v>
      </c>
      <c r="D23" s="239" t="s">
        <v>148</v>
      </c>
      <c r="E23" s="246" t="s">
        <v>149</v>
      </c>
      <c r="F23" s="201" t="s">
        <v>18</v>
      </c>
      <c r="G23" s="252">
        <v>1120</v>
      </c>
      <c r="H23" s="255">
        <v>0.516</v>
      </c>
      <c r="I23" s="255">
        <v>8.8</v>
      </c>
      <c r="J23" s="29">
        <f t="shared" si="0"/>
        <v>1.0577720237398447</v>
      </c>
      <c r="K23" s="34">
        <f t="shared" si="1"/>
        <v>1.05488</v>
      </c>
      <c r="L23" s="26"/>
      <c r="M23" s="26"/>
      <c r="N23" s="26"/>
      <c r="O23" s="70">
        <v>75.667</v>
      </c>
      <c r="P23" s="29">
        <f t="shared" si="2"/>
        <v>0.676545</v>
      </c>
      <c r="Q23" s="27">
        <v>6204</v>
      </c>
      <c r="R23" s="27">
        <v>8998</v>
      </c>
      <c r="S23" s="111">
        <v>8998</v>
      </c>
      <c r="T23" s="157">
        <f t="shared" si="3"/>
        <v>4197.28518</v>
      </c>
      <c r="U23" s="212">
        <f t="shared" si="4"/>
        <v>10.625</v>
      </c>
      <c r="V23" s="213">
        <f t="shared" si="5"/>
        <v>6087.551909999999</v>
      </c>
      <c r="W23" s="325">
        <f t="shared" si="6"/>
        <v>9.125</v>
      </c>
      <c r="X23" s="213">
        <f t="shared" si="7"/>
        <v>6087.551909999999</v>
      </c>
      <c r="Y23" s="214">
        <f t="shared" si="8"/>
        <v>9.633</v>
      </c>
      <c r="Z23" s="158">
        <f t="shared" si="9"/>
        <v>95.925</v>
      </c>
      <c r="AA23" s="121"/>
      <c r="AB23" s="42"/>
      <c r="AC23" s="153">
        <f t="shared" si="10"/>
        <v>9.125</v>
      </c>
      <c r="AE23" s="22"/>
    </row>
    <row r="24" spans="2:31" ht="15" customHeight="1">
      <c r="B24" s="3" t="s">
        <v>6</v>
      </c>
      <c r="C24" s="363" t="s">
        <v>2</v>
      </c>
      <c r="D24" s="364"/>
      <c r="E24" s="4" t="s">
        <v>0</v>
      </c>
      <c r="F24" s="363" t="s">
        <v>11</v>
      </c>
      <c r="G24" s="365"/>
      <c r="H24" s="366"/>
      <c r="I24" s="367" t="s">
        <v>12</v>
      </c>
      <c r="J24" s="368"/>
      <c r="K24" s="368"/>
      <c r="L24" s="369"/>
      <c r="M24" s="370" t="s">
        <v>2</v>
      </c>
      <c r="N24" s="368"/>
      <c r="O24" s="368"/>
      <c r="P24" s="369"/>
      <c r="Q24" s="397" t="s">
        <v>0</v>
      </c>
      <c r="R24" s="397"/>
      <c r="S24" s="397"/>
      <c r="T24" s="371" t="s">
        <v>11</v>
      </c>
      <c r="U24" s="371"/>
      <c r="V24" s="371"/>
      <c r="W24" s="371"/>
      <c r="X24" s="10"/>
      <c r="Y24" s="10"/>
      <c r="Z24" s="10"/>
      <c r="AA24" s="10"/>
      <c r="AE24" s="22"/>
    </row>
    <row r="25" spans="2:31" ht="15" customHeight="1">
      <c r="B25" s="5" t="s">
        <v>39</v>
      </c>
      <c r="C25" s="347" t="s">
        <v>90</v>
      </c>
      <c r="D25" s="348"/>
      <c r="E25" s="6"/>
      <c r="F25" s="347"/>
      <c r="G25" s="380"/>
      <c r="H25" s="381"/>
      <c r="I25" s="388" t="s">
        <v>13</v>
      </c>
      <c r="J25" s="389"/>
      <c r="K25" s="389"/>
      <c r="L25" s="390"/>
      <c r="M25" s="374" t="s">
        <v>123</v>
      </c>
      <c r="N25" s="375"/>
      <c r="O25" s="375"/>
      <c r="P25" s="376"/>
      <c r="Q25" s="394" t="s">
        <v>171</v>
      </c>
      <c r="R25" s="395"/>
      <c r="S25" s="396"/>
      <c r="T25" s="393"/>
      <c r="U25" s="393"/>
      <c r="V25" s="393"/>
      <c r="W25" s="393"/>
      <c r="X25" s="11"/>
      <c r="Y25" s="11"/>
      <c r="Z25" s="11"/>
      <c r="AA25" s="11"/>
      <c r="AE25" s="22"/>
    </row>
    <row r="26" spans="2:31" ht="15" customHeight="1">
      <c r="B26" s="7">
        <v>2</v>
      </c>
      <c r="C26" s="347"/>
      <c r="D26" s="348"/>
      <c r="E26" s="6"/>
      <c r="F26" s="347"/>
      <c r="G26" s="380"/>
      <c r="H26" s="381"/>
      <c r="I26" s="349" t="s">
        <v>14</v>
      </c>
      <c r="J26" s="350"/>
      <c r="K26" s="350"/>
      <c r="L26" s="351"/>
      <c r="M26" s="385" t="s">
        <v>55</v>
      </c>
      <c r="N26" s="386"/>
      <c r="O26" s="386"/>
      <c r="P26" s="387"/>
      <c r="Q26" s="392"/>
      <c r="R26" s="392"/>
      <c r="S26" s="392"/>
      <c r="T26" s="393"/>
      <c r="U26" s="393"/>
      <c r="V26" s="393"/>
      <c r="W26" s="393"/>
      <c r="X26" s="11"/>
      <c r="Y26" s="11"/>
      <c r="Z26" s="11"/>
      <c r="AA26" s="11"/>
      <c r="AE26" s="22"/>
    </row>
    <row r="27" spans="2:31" ht="15" customHeight="1">
      <c r="B27" s="7">
        <v>3</v>
      </c>
      <c r="C27" s="347"/>
      <c r="D27" s="348"/>
      <c r="E27" s="24"/>
      <c r="F27" s="347"/>
      <c r="G27" s="380"/>
      <c r="H27" s="381"/>
      <c r="I27" s="382"/>
      <c r="J27" s="383"/>
      <c r="K27" s="383"/>
      <c r="L27" s="384"/>
      <c r="M27" s="385" t="s">
        <v>89</v>
      </c>
      <c r="N27" s="386"/>
      <c r="O27" s="386"/>
      <c r="P27" s="387"/>
      <c r="Q27" s="392"/>
      <c r="R27" s="392"/>
      <c r="S27" s="392"/>
      <c r="T27" s="393"/>
      <c r="U27" s="393"/>
      <c r="V27" s="393"/>
      <c r="W27" s="393"/>
      <c r="X27" s="11"/>
      <c r="Y27" s="11"/>
      <c r="Z27" s="11"/>
      <c r="AA27" s="11"/>
      <c r="AE27" s="22"/>
    </row>
    <row r="28" spans="2:31" ht="15" customHeight="1">
      <c r="B28" s="5"/>
      <c r="C28" s="347"/>
      <c r="D28" s="348"/>
      <c r="E28" s="6"/>
      <c r="F28" s="347"/>
      <c r="G28" s="380"/>
      <c r="H28" s="381"/>
      <c r="I28" s="382"/>
      <c r="J28" s="383"/>
      <c r="K28" s="383"/>
      <c r="L28" s="384"/>
      <c r="M28" s="385"/>
      <c r="N28" s="386"/>
      <c r="O28" s="386"/>
      <c r="P28" s="387"/>
      <c r="Q28" s="392"/>
      <c r="R28" s="392"/>
      <c r="S28" s="392"/>
      <c r="T28" s="393"/>
      <c r="U28" s="393"/>
      <c r="V28" s="393"/>
      <c r="W28" s="393"/>
      <c r="X28" s="11"/>
      <c r="Y28" s="11"/>
      <c r="Z28" s="11"/>
      <c r="AA28" s="11"/>
      <c r="AE28" s="22"/>
    </row>
    <row r="29" spans="2:31" ht="15" customHeight="1">
      <c r="B29" s="5"/>
      <c r="C29" s="347"/>
      <c r="D29" s="348"/>
      <c r="E29" s="6"/>
      <c r="F29" s="347"/>
      <c r="G29" s="380"/>
      <c r="H29" s="381"/>
      <c r="I29" s="382"/>
      <c r="J29" s="383"/>
      <c r="K29" s="383"/>
      <c r="L29" s="384"/>
      <c r="M29" s="385"/>
      <c r="N29" s="386"/>
      <c r="O29" s="386"/>
      <c r="P29" s="387"/>
      <c r="Q29" s="392"/>
      <c r="R29" s="392"/>
      <c r="S29" s="392"/>
      <c r="T29" s="393"/>
      <c r="U29" s="393"/>
      <c r="V29" s="393"/>
      <c r="W29" s="393"/>
      <c r="X29" s="11"/>
      <c r="Y29" s="11"/>
      <c r="Z29" s="11"/>
      <c r="AA29" s="11"/>
      <c r="AE29" s="22"/>
    </row>
    <row r="30" spans="2:31" ht="15" customHeight="1">
      <c r="B30" s="5"/>
      <c r="C30" s="347"/>
      <c r="D30" s="348"/>
      <c r="E30" s="6"/>
      <c r="F30" s="347"/>
      <c r="G30" s="380"/>
      <c r="H30" s="381"/>
      <c r="I30" s="349" t="s">
        <v>15</v>
      </c>
      <c r="J30" s="350"/>
      <c r="K30" s="350"/>
      <c r="L30" s="351"/>
      <c r="M30" s="374" t="s">
        <v>87</v>
      </c>
      <c r="N30" s="375"/>
      <c r="O30" s="375"/>
      <c r="P30" s="376"/>
      <c r="Q30" s="399" t="s">
        <v>52</v>
      </c>
      <c r="R30" s="399"/>
      <c r="S30" s="399"/>
      <c r="T30" s="393"/>
      <c r="U30" s="393"/>
      <c r="V30" s="393"/>
      <c r="W30" s="393"/>
      <c r="X30" s="11"/>
      <c r="Y30" s="11"/>
      <c r="Z30" s="11"/>
      <c r="AA30" s="11"/>
      <c r="AE30" s="22"/>
    </row>
    <row r="31" spans="2:31" ht="15" customHeight="1" thickBot="1">
      <c r="B31" s="8" t="s">
        <v>16</v>
      </c>
      <c r="C31" s="402"/>
      <c r="D31" s="403"/>
      <c r="E31" s="9"/>
      <c r="F31" s="402"/>
      <c r="G31" s="404"/>
      <c r="H31" s="405"/>
      <c r="I31" s="406" t="s">
        <v>16</v>
      </c>
      <c r="J31" s="407"/>
      <c r="K31" s="407"/>
      <c r="L31" s="408"/>
      <c r="M31" s="409" t="s">
        <v>88</v>
      </c>
      <c r="N31" s="410"/>
      <c r="O31" s="410"/>
      <c r="P31" s="411"/>
      <c r="Q31" s="400"/>
      <c r="R31" s="400"/>
      <c r="S31" s="400"/>
      <c r="T31" s="401"/>
      <c r="U31" s="401"/>
      <c r="V31" s="401"/>
      <c r="W31" s="401"/>
      <c r="X31" s="11"/>
      <c r="Y31" s="11"/>
      <c r="Z31" s="11"/>
      <c r="AA31" s="11"/>
      <c r="AE31" s="22"/>
    </row>
    <row r="32" ht="15" customHeight="1">
      <c r="AE32" s="22"/>
    </row>
    <row r="33" ht="12.75">
      <c r="AE33" s="22"/>
    </row>
    <row r="34" ht="12.75">
      <c r="AE34" s="22"/>
    </row>
    <row r="35" ht="12.75">
      <c r="AE35" s="22"/>
    </row>
    <row r="36" ht="12.75">
      <c r="AE36" s="22"/>
    </row>
    <row r="37" ht="12.75">
      <c r="AE37" s="22"/>
    </row>
    <row r="38" ht="12.75">
      <c r="AE38" s="22"/>
    </row>
    <row r="39" ht="12.75">
      <c r="AE39" s="22"/>
    </row>
    <row r="40" ht="12.75">
      <c r="AE40" s="22"/>
    </row>
    <row r="41" ht="12.75">
      <c r="AE41" s="22"/>
    </row>
    <row r="42" ht="12.75">
      <c r="AE42" s="22"/>
    </row>
    <row r="43" ht="12.75">
      <c r="AE43" s="22"/>
    </row>
    <row r="44" ht="12.75">
      <c r="AE44" s="22"/>
    </row>
    <row r="45" ht="12.75">
      <c r="AE45" s="22"/>
    </row>
    <row r="46" ht="12.75">
      <c r="AE46" s="22"/>
    </row>
  </sheetData>
  <sheetProtection/>
  <mergeCells count="63">
    <mergeCell ref="C30:D30"/>
    <mergeCell ref="F30:H30"/>
    <mergeCell ref="C31:D31"/>
    <mergeCell ref="F31:H31"/>
    <mergeCell ref="I31:L31"/>
    <mergeCell ref="M31:P31"/>
    <mergeCell ref="I30:L30"/>
    <mergeCell ref="M30:P30"/>
    <mergeCell ref="Q29:S29"/>
    <mergeCell ref="T29:W29"/>
    <mergeCell ref="Q30:S30"/>
    <mergeCell ref="T30:W30"/>
    <mergeCell ref="Q31:S31"/>
    <mergeCell ref="T31:W31"/>
    <mergeCell ref="C28:D28"/>
    <mergeCell ref="C29:D29"/>
    <mergeCell ref="F29:H29"/>
    <mergeCell ref="I29:L29"/>
    <mergeCell ref="M29:P29"/>
    <mergeCell ref="F28:H28"/>
    <mergeCell ref="I28:L28"/>
    <mergeCell ref="M28:P28"/>
    <mergeCell ref="T28:W28"/>
    <mergeCell ref="F26:H26"/>
    <mergeCell ref="Q28:S28"/>
    <mergeCell ref="Q27:S27"/>
    <mergeCell ref="T27:W27"/>
    <mergeCell ref="M26:P26"/>
    <mergeCell ref="Z6:Z7"/>
    <mergeCell ref="Q26:S26"/>
    <mergeCell ref="T26:W26"/>
    <mergeCell ref="Q25:S25"/>
    <mergeCell ref="Q24:S24"/>
    <mergeCell ref="T6:Y6"/>
    <mergeCell ref="T25:W25"/>
    <mergeCell ref="M25:P25"/>
    <mergeCell ref="L6:O6"/>
    <mergeCell ref="C27:D27"/>
    <mergeCell ref="F27:H27"/>
    <mergeCell ref="I27:L27"/>
    <mergeCell ref="M27:P27"/>
    <mergeCell ref="C26:D26"/>
    <mergeCell ref="I25:L25"/>
    <mergeCell ref="F25:H25"/>
    <mergeCell ref="F6:F7"/>
    <mergeCell ref="AA6:AA7"/>
    <mergeCell ref="Q6:S6"/>
    <mergeCell ref="AC6:AC7"/>
    <mergeCell ref="C24:D24"/>
    <mergeCell ref="F24:H24"/>
    <mergeCell ref="I24:L24"/>
    <mergeCell ref="M24:P24"/>
    <mergeCell ref="T24:W24"/>
    <mergeCell ref="P6:P7"/>
    <mergeCell ref="E6:E7"/>
    <mergeCell ref="C25:D25"/>
    <mergeCell ref="I26:L26"/>
    <mergeCell ref="A2:J2"/>
    <mergeCell ref="A3:B4"/>
    <mergeCell ref="A6:A7"/>
    <mergeCell ref="B6:B7"/>
    <mergeCell ref="D6:D7"/>
    <mergeCell ref="C6:C7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1">
      <selection activeCell="Q19" sqref="Q19:S19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37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hidden="1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7.25390625" style="0" customWidth="1"/>
    <col min="22" max="22" width="5.875" style="0" customWidth="1"/>
    <col min="23" max="23" width="7.25390625" style="0" customWidth="1"/>
    <col min="24" max="24" width="5.875" style="0" customWidth="1"/>
    <col min="25" max="25" width="7.25390625" style="0" customWidth="1"/>
    <col min="26" max="26" width="8.625" style="0" customWidth="1"/>
    <col min="27" max="27" width="6.25390625" style="0" hidden="1" customWidth="1"/>
    <col min="28" max="28" width="8.875" style="0" hidden="1" customWidth="1"/>
    <col min="30" max="30" width="3.875" style="0" customWidth="1"/>
    <col min="31" max="31" width="7.00390625" style="0" customWidth="1"/>
  </cols>
  <sheetData>
    <row r="1" spans="1:27" ht="15" customHeight="1">
      <c r="A1" s="352" t="s">
        <v>167</v>
      </c>
      <c r="B1" s="352"/>
      <c r="C1" s="352"/>
      <c r="D1" s="352"/>
      <c r="E1" s="352"/>
      <c r="F1" s="352"/>
      <c r="G1" s="352"/>
      <c r="H1" s="352"/>
      <c r="I1" s="352"/>
      <c r="J1" s="352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" customHeight="1">
      <c r="A2" s="352" t="s">
        <v>151</v>
      </c>
      <c r="B2" s="352"/>
      <c r="C2" s="352"/>
      <c r="D2" s="352"/>
      <c r="E2" s="352"/>
      <c r="F2" s="352"/>
      <c r="G2" s="352"/>
      <c r="H2" s="352"/>
      <c r="I2" s="352"/>
      <c r="J2" s="352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4" ht="19.5" customHeight="1">
      <c r="A3" s="353" t="s">
        <v>54</v>
      </c>
      <c r="B3" s="353"/>
      <c r="C3" s="12"/>
      <c r="D3" s="1"/>
      <c r="E3" s="1"/>
      <c r="F3" s="1"/>
      <c r="G3" s="1"/>
      <c r="H3" s="1"/>
      <c r="I3" s="1"/>
      <c r="J3" s="1"/>
      <c r="K3" s="1"/>
      <c r="L3" s="35"/>
      <c r="M3" s="1"/>
      <c r="N3" s="1"/>
      <c r="O3" s="1"/>
      <c r="P3" s="20"/>
      <c r="Q3" s="18"/>
      <c r="R3" s="19"/>
      <c r="S3" s="1"/>
      <c r="T3" s="1"/>
      <c r="U3" s="1"/>
      <c r="V3" s="1"/>
      <c r="W3" s="1"/>
      <c r="X3" s="1"/>
    </row>
    <row r="4" spans="1:24" ht="19.5" customHeight="1">
      <c r="A4" s="353"/>
      <c r="B4" s="353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1"/>
      <c r="Q4" s="23"/>
      <c r="R4" s="20"/>
      <c r="S4" s="1"/>
      <c r="T4" s="1"/>
      <c r="U4" s="1"/>
      <c r="V4" s="1"/>
      <c r="W4" s="1"/>
      <c r="X4" s="1"/>
    </row>
    <row r="5" spans="28:29" ht="12" customHeight="1" thickBot="1">
      <c r="AB5" s="2"/>
      <c r="AC5" s="2"/>
    </row>
    <row r="6" spans="1:31" s="37" customFormat="1" ht="15" customHeight="1" thickBot="1">
      <c r="A6" s="354" t="s">
        <v>1</v>
      </c>
      <c r="B6" s="356" t="s">
        <v>2</v>
      </c>
      <c r="C6" s="356" t="s">
        <v>0</v>
      </c>
      <c r="D6" s="356" t="s">
        <v>3</v>
      </c>
      <c r="E6" s="356" t="s">
        <v>4</v>
      </c>
      <c r="F6" s="356" t="s">
        <v>5</v>
      </c>
      <c r="G6" s="13" t="s">
        <v>51</v>
      </c>
      <c r="H6" s="13" t="s">
        <v>21</v>
      </c>
      <c r="I6" s="14" t="s">
        <v>22</v>
      </c>
      <c r="J6" s="30" t="s">
        <v>23</v>
      </c>
      <c r="K6" s="30" t="s">
        <v>34</v>
      </c>
      <c r="L6" s="413" t="s">
        <v>50</v>
      </c>
      <c r="M6" s="414"/>
      <c r="N6" s="414"/>
      <c r="O6" s="415"/>
      <c r="P6" s="391" t="s">
        <v>35</v>
      </c>
      <c r="Q6" s="360" t="s">
        <v>24</v>
      </c>
      <c r="R6" s="360"/>
      <c r="S6" s="361"/>
      <c r="T6" s="398" t="s">
        <v>47</v>
      </c>
      <c r="U6" s="378"/>
      <c r="V6" s="378"/>
      <c r="W6" s="378"/>
      <c r="X6" s="378"/>
      <c r="Y6" s="378"/>
      <c r="Z6" s="391" t="s">
        <v>48</v>
      </c>
      <c r="AA6" s="359"/>
      <c r="AB6" s="36"/>
      <c r="AC6" s="362" t="s">
        <v>38</v>
      </c>
      <c r="AE6" s="38"/>
    </row>
    <row r="7" spans="1:31" s="37" customFormat="1" ht="15" customHeight="1" thickBot="1">
      <c r="A7" s="354"/>
      <c r="B7" s="356"/>
      <c r="C7" s="356"/>
      <c r="D7" s="356"/>
      <c r="E7" s="356"/>
      <c r="F7" s="356"/>
      <c r="G7" s="15" t="s">
        <v>25</v>
      </c>
      <c r="H7" s="15" t="s">
        <v>36</v>
      </c>
      <c r="I7" s="15" t="s">
        <v>26</v>
      </c>
      <c r="J7" s="33" t="s">
        <v>49</v>
      </c>
      <c r="K7" s="32">
        <f>(AVERAGE(G8:G16)*POWER(AVERAGE(H8:H16),1/2))/POWER(AVERAGE(I8:I16),1/3)</f>
        <v>422.2979568962158</v>
      </c>
      <c r="L7" s="39" t="s">
        <v>8</v>
      </c>
      <c r="M7" s="39" t="s">
        <v>9</v>
      </c>
      <c r="N7" s="39" t="s">
        <v>10</v>
      </c>
      <c r="O7" s="16" t="s">
        <v>7</v>
      </c>
      <c r="P7" s="391"/>
      <c r="Q7" s="16" t="s">
        <v>27</v>
      </c>
      <c r="R7" s="16" t="s">
        <v>28</v>
      </c>
      <c r="S7" s="17" t="s">
        <v>29</v>
      </c>
      <c r="T7" s="74" t="s">
        <v>41</v>
      </c>
      <c r="U7" s="72" t="s">
        <v>42</v>
      </c>
      <c r="V7" s="73" t="s">
        <v>43</v>
      </c>
      <c r="W7" s="73" t="s">
        <v>46</v>
      </c>
      <c r="X7" s="73" t="s">
        <v>44</v>
      </c>
      <c r="Y7" s="73" t="s">
        <v>45</v>
      </c>
      <c r="Z7" s="372"/>
      <c r="AA7" s="418"/>
      <c r="AB7" s="36"/>
      <c r="AC7" s="362"/>
      <c r="AE7" s="38"/>
    </row>
    <row r="8" spans="1:31" ht="15" customHeight="1">
      <c r="A8" s="90">
        <v>1</v>
      </c>
      <c r="B8" s="86" t="s">
        <v>80</v>
      </c>
      <c r="C8" s="87" t="s">
        <v>33</v>
      </c>
      <c r="D8" s="88" t="s">
        <v>63</v>
      </c>
      <c r="E8" s="89" t="s">
        <v>67</v>
      </c>
      <c r="F8" s="55" t="s">
        <v>30</v>
      </c>
      <c r="G8" s="85">
        <v>995.8</v>
      </c>
      <c r="H8" s="59">
        <v>0.724</v>
      </c>
      <c r="I8" s="59">
        <v>20.4</v>
      </c>
      <c r="J8" s="76">
        <f aca="true" t="shared" si="0" ref="J8:J16">G8*SQRT(H8)/(456*POWER(I8,1/3))</f>
        <v>0.680037987169383</v>
      </c>
      <c r="K8" s="77">
        <f aca="true" t="shared" si="1" ref="K8:K16">ROUND(IF(J8&gt;1,J8/J8^(2*LOG10(J8)),J8*J8^(2*LOG10(J8))),5)</f>
        <v>0.77379</v>
      </c>
      <c r="L8" s="45"/>
      <c r="M8" s="45"/>
      <c r="N8" s="45"/>
      <c r="O8" s="69">
        <v>91.667</v>
      </c>
      <c r="P8" s="78">
        <f aca="true" t="shared" si="2" ref="P8:P16">K8-(O8/200)</f>
        <v>0.315455</v>
      </c>
      <c r="Q8" s="209">
        <v>2447</v>
      </c>
      <c r="R8" s="209">
        <v>2955</v>
      </c>
      <c r="S8" s="210">
        <v>3175</v>
      </c>
      <c r="T8" s="127">
        <f aca="true" t="shared" si="3" ref="T8:T16">P8*Q8</f>
        <v>771.918385</v>
      </c>
      <c r="U8" s="128">
        <f aca="true" t="shared" si="4" ref="U8:U15">ROUND((MIN($T$8:$T$16)/T8)*50,3)</f>
        <v>50</v>
      </c>
      <c r="V8" s="129">
        <f aca="true" t="shared" si="5" ref="V8:V16">P8*R8</f>
        <v>932.1695249999999</v>
      </c>
      <c r="W8" s="128">
        <f aca="true" t="shared" si="6" ref="W8:W15">ROUND((MIN($V$8:$V$16)/V8)*50,3)</f>
        <v>50</v>
      </c>
      <c r="X8" s="129">
        <f aca="true" t="shared" si="7" ref="X8:X16">P8*S8</f>
        <v>1001.569625</v>
      </c>
      <c r="Y8" s="326">
        <f aca="true" t="shared" si="8" ref="Y8:Y15">ROUND((MIN($X$8:$X$16)/X8)*50,3)</f>
        <v>47.565</v>
      </c>
      <c r="Z8" s="164">
        <f aca="true" t="shared" si="9" ref="Z8:Z16">ROUND(O8+U8+W8+Y8-(MIN(U8,W8,Y8)),3)</f>
        <v>191.667</v>
      </c>
      <c r="AA8" s="165"/>
      <c r="AB8" s="2"/>
      <c r="AC8" s="152">
        <f aca="true" t="shared" si="10" ref="AC8:AC16">MIN(U8,W8,Y8)</f>
        <v>47.565</v>
      </c>
      <c r="AE8" s="22"/>
    </row>
    <row r="9" spans="1:31" ht="15" customHeight="1">
      <c r="A9" s="183">
        <v>2</v>
      </c>
      <c r="B9" s="151" t="s">
        <v>111</v>
      </c>
      <c r="C9" s="53" t="s">
        <v>114</v>
      </c>
      <c r="D9" s="147" t="s">
        <v>115</v>
      </c>
      <c r="E9" s="140" t="s">
        <v>119</v>
      </c>
      <c r="F9" s="56" t="s">
        <v>122</v>
      </c>
      <c r="G9" s="170">
        <v>975</v>
      </c>
      <c r="H9" s="171">
        <v>0.9410000000000001</v>
      </c>
      <c r="I9" s="171">
        <v>12</v>
      </c>
      <c r="J9" s="81">
        <f t="shared" si="0"/>
        <v>0.9059568284327967</v>
      </c>
      <c r="K9" s="82">
        <f t="shared" si="1"/>
        <v>0.91367</v>
      </c>
      <c r="L9" s="49"/>
      <c r="M9" s="49"/>
      <c r="N9" s="49"/>
      <c r="O9" s="196">
        <v>92</v>
      </c>
      <c r="P9" s="207">
        <f t="shared" si="2"/>
        <v>0.45366999999999996</v>
      </c>
      <c r="Q9" s="126">
        <v>1831</v>
      </c>
      <c r="R9" s="126">
        <v>5910</v>
      </c>
      <c r="S9" s="126">
        <v>2214</v>
      </c>
      <c r="T9" s="127">
        <f t="shared" si="3"/>
        <v>830.66977</v>
      </c>
      <c r="U9" s="128">
        <f t="shared" si="4"/>
        <v>46.464</v>
      </c>
      <c r="V9" s="129">
        <f t="shared" si="5"/>
        <v>2681.1897</v>
      </c>
      <c r="W9" s="326">
        <f t="shared" si="6"/>
        <v>17.384</v>
      </c>
      <c r="X9" s="129">
        <f t="shared" si="7"/>
        <v>1004.4253799999999</v>
      </c>
      <c r="Y9" s="128">
        <f t="shared" si="8"/>
        <v>47.429</v>
      </c>
      <c r="Z9" s="164">
        <f t="shared" si="9"/>
        <v>185.893</v>
      </c>
      <c r="AA9" s="165"/>
      <c r="AB9" s="2"/>
      <c r="AC9" s="152">
        <f t="shared" si="10"/>
        <v>17.384</v>
      </c>
      <c r="AE9" s="22"/>
    </row>
    <row r="10" spans="1:31" ht="15" customHeight="1">
      <c r="A10" s="185">
        <v>3</v>
      </c>
      <c r="B10" s="167" t="s">
        <v>107</v>
      </c>
      <c r="C10" s="52" t="s">
        <v>108</v>
      </c>
      <c r="D10" s="51" t="s">
        <v>56</v>
      </c>
      <c r="E10" s="84" t="s">
        <v>66</v>
      </c>
      <c r="F10" s="56" t="s">
        <v>18</v>
      </c>
      <c r="G10" s="58">
        <v>1010</v>
      </c>
      <c r="H10" s="141" t="s">
        <v>109</v>
      </c>
      <c r="I10" s="141" t="s">
        <v>110</v>
      </c>
      <c r="J10" s="79">
        <f t="shared" si="0"/>
        <v>0.8338817291464622</v>
      </c>
      <c r="K10" s="80">
        <f t="shared" si="1"/>
        <v>0.85813</v>
      </c>
      <c r="L10" s="49"/>
      <c r="M10" s="49"/>
      <c r="N10" s="49"/>
      <c r="O10" s="133">
        <v>85.333</v>
      </c>
      <c r="P10" s="207">
        <f t="shared" si="2"/>
        <v>0.43146499999999993</v>
      </c>
      <c r="Q10" s="126">
        <v>2274</v>
      </c>
      <c r="R10" s="126">
        <v>2579</v>
      </c>
      <c r="S10" s="126">
        <v>2663</v>
      </c>
      <c r="T10" s="127">
        <f t="shared" si="3"/>
        <v>981.1514099999998</v>
      </c>
      <c r="U10" s="326">
        <f t="shared" si="4"/>
        <v>39.337</v>
      </c>
      <c r="V10" s="129">
        <f t="shared" si="5"/>
        <v>1112.7482349999998</v>
      </c>
      <c r="W10" s="128">
        <f t="shared" si="6"/>
        <v>41.886</v>
      </c>
      <c r="X10" s="129">
        <f t="shared" si="7"/>
        <v>1148.9912949999998</v>
      </c>
      <c r="Y10" s="128">
        <f t="shared" si="8"/>
        <v>41.462</v>
      </c>
      <c r="Z10" s="164">
        <f t="shared" si="9"/>
        <v>168.681</v>
      </c>
      <c r="AA10" s="165"/>
      <c r="AB10" s="2"/>
      <c r="AC10" s="152">
        <f t="shared" si="10"/>
        <v>39.337</v>
      </c>
      <c r="AE10" s="22"/>
    </row>
    <row r="11" spans="1:31" ht="15" customHeight="1">
      <c r="A11" s="184">
        <v>4</v>
      </c>
      <c r="B11" s="215" t="s">
        <v>128</v>
      </c>
      <c r="C11" s="148" t="s">
        <v>129</v>
      </c>
      <c r="D11" s="218" t="s">
        <v>130</v>
      </c>
      <c r="E11" s="220" t="s">
        <v>145</v>
      </c>
      <c r="F11" s="63" t="s">
        <v>131</v>
      </c>
      <c r="G11" s="58">
        <v>1015</v>
      </c>
      <c r="H11" s="225">
        <v>0.74</v>
      </c>
      <c r="I11" s="225">
        <v>10.9</v>
      </c>
      <c r="J11" s="115">
        <f t="shared" si="0"/>
        <v>0.863591236950745</v>
      </c>
      <c r="K11" s="116">
        <f t="shared" si="1"/>
        <v>0.87988</v>
      </c>
      <c r="L11" s="49"/>
      <c r="M11" s="49"/>
      <c r="N11" s="49"/>
      <c r="O11" s="71">
        <v>91.333</v>
      </c>
      <c r="P11" s="208">
        <f t="shared" si="2"/>
        <v>0.423215</v>
      </c>
      <c r="Q11" s="126">
        <v>2630</v>
      </c>
      <c r="R11" s="126">
        <v>2863</v>
      </c>
      <c r="S11" s="126">
        <v>6350</v>
      </c>
      <c r="T11" s="127">
        <f t="shared" si="3"/>
        <v>1113.05545</v>
      </c>
      <c r="U11" s="128">
        <f t="shared" si="4"/>
        <v>34.676</v>
      </c>
      <c r="V11" s="129">
        <f t="shared" si="5"/>
        <v>1211.664545</v>
      </c>
      <c r="W11" s="128">
        <f t="shared" si="6"/>
        <v>38.466</v>
      </c>
      <c r="X11" s="129">
        <f t="shared" si="7"/>
        <v>2687.41525</v>
      </c>
      <c r="Y11" s="326">
        <f t="shared" si="8"/>
        <v>17.727</v>
      </c>
      <c r="Z11" s="164">
        <f t="shared" si="9"/>
        <v>164.475</v>
      </c>
      <c r="AA11" s="165"/>
      <c r="AB11" s="2"/>
      <c r="AC11" s="152">
        <f t="shared" si="10"/>
        <v>17.727</v>
      </c>
      <c r="AE11" s="22"/>
    </row>
    <row r="12" spans="1:31" ht="15" customHeight="1">
      <c r="A12" s="185">
        <v>5</v>
      </c>
      <c r="B12" s="216" t="s">
        <v>112</v>
      </c>
      <c r="C12" s="53" t="s">
        <v>116</v>
      </c>
      <c r="D12" s="219" t="s">
        <v>117</v>
      </c>
      <c r="E12" s="223" t="s">
        <v>120</v>
      </c>
      <c r="F12" s="169" t="s">
        <v>18</v>
      </c>
      <c r="G12" s="143">
        <v>805</v>
      </c>
      <c r="H12" s="59">
        <v>0.59</v>
      </c>
      <c r="I12" s="229">
        <v>4.2</v>
      </c>
      <c r="J12" s="131">
        <f t="shared" si="0"/>
        <v>0.8404410952575041</v>
      </c>
      <c r="K12" s="82">
        <f t="shared" si="1"/>
        <v>0.86279</v>
      </c>
      <c r="L12" s="132"/>
      <c r="M12" s="132"/>
      <c r="N12" s="132"/>
      <c r="O12" s="133">
        <v>72</v>
      </c>
      <c r="P12" s="131">
        <f t="shared" si="2"/>
        <v>0.50279</v>
      </c>
      <c r="Q12" s="134">
        <v>1882</v>
      </c>
      <c r="R12" s="134">
        <v>2279</v>
      </c>
      <c r="S12" s="135">
        <v>1895</v>
      </c>
      <c r="T12" s="127">
        <f t="shared" si="3"/>
        <v>946.25078</v>
      </c>
      <c r="U12" s="128">
        <f t="shared" si="4"/>
        <v>40.788</v>
      </c>
      <c r="V12" s="129">
        <f t="shared" si="5"/>
        <v>1145.8584099999998</v>
      </c>
      <c r="W12" s="326">
        <f t="shared" si="6"/>
        <v>40.676</v>
      </c>
      <c r="X12" s="129">
        <f t="shared" si="7"/>
        <v>952.7870499999999</v>
      </c>
      <c r="Y12" s="128">
        <f t="shared" si="8"/>
        <v>50</v>
      </c>
      <c r="Z12" s="164">
        <f t="shared" si="9"/>
        <v>162.788</v>
      </c>
      <c r="AA12" s="165"/>
      <c r="AB12" s="2"/>
      <c r="AC12" s="152">
        <f t="shared" si="10"/>
        <v>40.676</v>
      </c>
      <c r="AE12" s="22"/>
    </row>
    <row r="13" spans="1:31" ht="15" customHeight="1">
      <c r="A13" s="48">
        <v>6</v>
      </c>
      <c r="B13" s="166" t="s">
        <v>113</v>
      </c>
      <c r="C13" s="197" t="s">
        <v>118</v>
      </c>
      <c r="D13" s="146" t="s">
        <v>62</v>
      </c>
      <c r="E13" s="168" t="s">
        <v>121</v>
      </c>
      <c r="F13" s="142" t="s">
        <v>18</v>
      </c>
      <c r="G13" s="143">
        <v>900</v>
      </c>
      <c r="H13" s="59">
        <v>0.74</v>
      </c>
      <c r="I13" s="59">
        <v>8.5</v>
      </c>
      <c r="J13" s="122">
        <f t="shared" si="0"/>
        <v>0.8319308285209155</v>
      </c>
      <c r="K13" s="123">
        <f t="shared" si="1"/>
        <v>0.85676</v>
      </c>
      <c r="L13" s="124"/>
      <c r="M13" s="124"/>
      <c r="N13" s="124"/>
      <c r="O13" s="125">
        <v>76</v>
      </c>
      <c r="P13" s="122">
        <f t="shared" si="2"/>
        <v>0.47675999999999996</v>
      </c>
      <c r="Q13" s="126">
        <v>2322</v>
      </c>
      <c r="R13" s="126">
        <v>2925</v>
      </c>
      <c r="S13" s="163">
        <v>2709</v>
      </c>
      <c r="T13" s="127">
        <f t="shared" si="3"/>
        <v>1107.0367199999998</v>
      </c>
      <c r="U13" s="128">
        <f t="shared" si="4"/>
        <v>34.864</v>
      </c>
      <c r="V13" s="129">
        <f t="shared" si="5"/>
        <v>1394.523</v>
      </c>
      <c r="W13" s="326">
        <f t="shared" si="6"/>
        <v>33.423</v>
      </c>
      <c r="X13" s="129">
        <f t="shared" si="7"/>
        <v>1291.5428399999998</v>
      </c>
      <c r="Y13" s="128">
        <f t="shared" si="8"/>
        <v>36.886</v>
      </c>
      <c r="Z13" s="164">
        <f t="shared" si="9"/>
        <v>147.75</v>
      </c>
      <c r="AA13" s="165"/>
      <c r="AB13" s="2"/>
      <c r="AC13" s="152">
        <f t="shared" si="10"/>
        <v>33.423</v>
      </c>
      <c r="AE13" s="22"/>
    </row>
    <row r="14" spans="1:31" ht="15" customHeight="1">
      <c r="A14" s="48">
        <v>7</v>
      </c>
      <c r="B14" s="166" t="s">
        <v>78</v>
      </c>
      <c r="C14" s="50" t="s">
        <v>59</v>
      </c>
      <c r="D14" s="146" t="s">
        <v>60</v>
      </c>
      <c r="E14" s="61" t="s">
        <v>64</v>
      </c>
      <c r="F14" s="224">
        <v>0.05555555555555555</v>
      </c>
      <c r="G14" s="57">
        <v>1300</v>
      </c>
      <c r="H14" s="57">
        <v>2</v>
      </c>
      <c r="I14" s="57">
        <v>30</v>
      </c>
      <c r="J14" s="122">
        <f t="shared" si="0"/>
        <v>1.2975370150931986</v>
      </c>
      <c r="K14" s="123">
        <f t="shared" si="1"/>
        <v>1.22328</v>
      </c>
      <c r="L14" s="124"/>
      <c r="M14" s="124"/>
      <c r="N14" s="124"/>
      <c r="O14" s="125">
        <v>87.667</v>
      </c>
      <c r="P14" s="122">
        <f t="shared" si="2"/>
        <v>0.7849449999999999</v>
      </c>
      <c r="Q14" s="126">
        <v>1914</v>
      </c>
      <c r="R14" s="126">
        <v>2149</v>
      </c>
      <c r="S14" s="163">
        <v>1928</v>
      </c>
      <c r="T14" s="127">
        <f t="shared" si="3"/>
        <v>1502.3847299999998</v>
      </c>
      <c r="U14" s="326">
        <f t="shared" si="4"/>
        <v>25.69</v>
      </c>
      <c r="V14" s="129">
        <f t="shared" si="5"/>
        <v>1686.8468049999997</v>
      </c>
      <c r="W14" s="128">
        <f t="shared" si="6"/>
        <v>27.631</v>
      </c>
      <c r="X14" s="129">
        <f t="shared" si="7"/>
        <v>1513.37396</v>
      </c>
      <c r="Y14" s="128">
        <f t="shared" si="8"/>
        <v>31.479</v>
      </c>
      <c r="Z14" s="164">
        <f t="shared" si="9"/>
        <v>146.777</v>
      </c>
      <c r="AA14" s="165"/>
      <c r="AB14" s="2"/>
      <c r="AC14" s="152">
        <f t="shared" si="10"/>
        <v>25.69</v>
      </c>
      <c r="AE14" s="22"/>
    </row>
    <row r="15" spans="1:31" ht="15" customHeight="1">
      <c r="A15" s="182">
        <v>8</v>
      </c>
      <c r="B15" s="113" t="s">
        <v>79</v>
      </c>
      <c r="C15" s="217" t="s">
        <v>61</v>
      </c>
      <c r="D15" s="149" t="s">
        <v>19</v>
      </c>
      <c r="E15" s="221" t="s">
        <v>65</v>
      </c>
      <c r="F15" s="130" t="s">
        <v>17</v>
      </c>
      <c r="G15" s="57">
        <v>1220</v>
      </c>
      <c r="H15" s="226">
        <v>1.23</v>
      </c>
      <c r="I15" s="226" t="s">
        <v>68</v>
      </c>
      <c r="J15" s="122">
        <f t="shared" si="0"/>
        <v>1.125979578191694</v>
      </c>
      <c r="K15" s="123">
        <f t="shared" si="1"/>
        <v>1.11229</v>
      </c>
      <c r="L15" s="124"/>
      <c r="M15" s="124"/>
      <c r="N15" s="124"/>
      <c r="O15" s="125">
        <v>92</v>
      </c>
      <c r="P15" s="122">
        <f t="shared" si="2"/>
        <v>0.65229</v>
      </c>
      <c r="Q15" s="126">
        <v>2975</v>
      </c>
      <c r="R15" s="126">
        <v>2889</v>
      </c>
      <c r="S15" s="163">
        <v>3050</v>
      </c>
      <c r="T15" s="127">
        <f t="shared" si="3"/>
        <v>1940.56275</v>
      </c>
      <c r="U15" s="326">
        <f t="shared" si="4"/>
        <v>19.889</v>
      </c>
      <c r="V15" s="129">
        <f t="shared" si="5"/>
        <v>1884.4658100000001</v>
      </c>
      <c r="W15" s="128">
        <f t="shared" si="6"/>
        <v>24.733</v>
      </c>
      <c r="X15" s="129">
        <f t="shared" si="7"/>
        <v>1989.4845</v>
      </c>
      <c r="Y15" s="128">
        <f t="shared" si="8"/>
        <v>23.946</v>
      </c>
      <c r="Z15" s="164">
        <f t="shared" si="9"/>
        <v>140.679</v>
      </c>
      <c r="AA15" s="165"/>
      <c r="AB15" s="2"/>
      <c r="AC15" s="152">
        <f t="shared" si="10"/>
        <v>19.889</v>
      </c>
      <c r="AE15" s="22"/>
    </row>
    <row r="16" spans="1:31" ht="15" customHeight="1" thickBot="1">
      <c r="A16" s="117">
        <v>9</v>
      </c>
      <c r="B16" s="172" t="s">
        <v>141</v>
      </c>
      <c r="C16" s="162" t="s">
        <v>142</v>
      </c>
      <c r="D16" s="173" t="s">
        <v>62</v>
      </c>
      <c r="E16" s="222" t="s">
        <v>143</v>
      </c>
      <c r="F16" s="118" t="s">
        <v>144</v>
      </c>
      <c r="G16" s="174">
        <v>1050</v>
      </c>
      <c r="H16" s="227">
        <v>1.14</v>
      </c>
      <c r="I16" s="228">
        <v>17.6</v>
      </c>
      <c r="J16" s="175">
        <f t="shared" si="0"/>
        <v>0.9451614345741861</v>
      </c>
      <c r="K16" s="176">
        <f t="shared" si="1"/>
        <v>0.94778</v>
      </c>
      <c r="L16" s="177"/>
      <c r="M16" s="177"/>
      <c r="N16" s="177"/>
      <c r="O16" s="178">
        <v>91.333</v>
      </c>
      <c r="P16" s="175">
        <f t="shared" si="2"/>
        <v>0.49111499999999997</v>
      </c>
      <c r="Q16" s="179">
        <v>5950</v>
      </c>
      <c r="R16" s="179">
        <v>7388</v>
      </c>
      <c r="S16" s="179">
        <v>7938</v>
      </c>
      <c r="T16" s="206">
        <f t="shared" si="3"/>
        <v>2922.1342499999996</v>
      </c>
      <c r="U16" s="205">
        <f>ROUND((MIN($T$8:$T$15)/T16)*50,3)</f>
        <v>13.208</v>
      </c>
      <c r="V16" s="119">
        <f t="shared" si="5"/>
        <v>3628.3576199999998</v>
      </c>
      <c r="W16" s="120">
        <f>ROUND((MIN($V$8:$V$15)/V16)*50,3)</f>
        <v>12.846</v>
      </c>
      <c r="X16" s="119">
        <f t="shared" si="7"/>
        <v>3898.4708699999996</v>
      </c>
      <c r="Y16" s="327">
        <f>ROUND((MIN($X$8:$X$15)/X16)*50,3)</f>
        <v>12.22</v>
      </c>
      <c r="Z16" s="180">
        <f t="shared" si="9"/>
        <v>117.387</v>
      </c>
      <c r="AA16" s="181"/>
      <c r="AB16" s="2"/>
      <c r="AC16" s="152">
        <f t="shared" si="10"/>
        <v>12.22</v>
      </c>
      <c r="AE16" s="22"/>
    </row>
    <row r="17" ht="15" customHeight="1" thickBot="1">
      <c r="AE17" s="22"/>
    </row>
    <row r="18" spans="2:31" ht="15" customHeight="1">
      <c r="B18" s="3" t="s">
        <v>6</v>
      </c>
      <c r="C18" s="397" t="s">
        <v>2</v>
      </c>
      <c r="D18" s="397"/>
      <c r="E18" s="4" t="s">
        <v>0</v>
      </c>
      <c r="F18" s="371" t="s">
        <v>11</v>
      </c>
      <c r="G18" s="371"/>
      <c r="H18" s="371"/>
      <c r="I18" s="416" t="s">
        <v>12</v>
      </c>
      <c r="J18" s="416"/>
      <c r="K18" s="416"/>
      <c r="L18" s="416"/>
      <c r="M18" s="417" t="s">
        <v>2</v>
      </c>
      <c r="N18" s="417"/>
      <c r="O18" s="417"/>
      <c r="P18" s="417"/>
      <c r="Q18" s="397" t="s">
        <v>0</v>
      </c>
      <c r="R18" s="397"/>
      <c r="S18" s="397"/>
      <c r="T18" s="371" t="s">
        <v>11</v>
      </c>
      <c r="U18" s="371"/>
      <c r="V18" s="371"/>
      <c r="W18" s="371"/>
      <c r="X18" s="10"/>
      <c r="Y18" s="10"/>
      <c r="Z18" s="10"/>
      <c r="AA18" s="10"/>
      <c r="AE18" s="22"/>
    </row>
    <row r="19" spans="2:31" ht="15" customHeight="1">
      <c r="B19" s="5" t="s">
        <v>39</v>
      </c>
      <c r="C19" s="392" t="s">
        <v>90</v>
      </c>
      <c r="D19" s="392"/>
      <c r="E19" s="6"/>
      <c r="F19" s="419"/>
      <c r="G19" s="419"/>
      <c r="H19" s="419"/>
      <c r="I19" s="422" t="s">
        <v>13</v>
      </c>
      <c r="J19" s="422"/>
      <c r="K19" s="422"/>
      <c r="L19" s="422"/>
      <c r="M19" s="374" t="s">
        <v>123</v>
      </c>
      <c r="N19" s="375"/>
      <c r="O19" s="375"/>
      <c r="P19" s="412"/>
      <c r="Q19" s="394" t="s">
        <v>171</v>
      </c>
      <c r="R19" s="395"/>
      <c r="S19" s="396"/>
      <c r="T19" s="393"/>
      <c r="U19" s="393"/>
      <c r="V19" s="393"/>
      <c r="W19" s="393"/>
      <c r="X19" s="11"/>
      <c r="Y19" s="11"/>
      <c r="Z19" s="11"/>
      <c r="AA19" s="11"/>
      <c r="AE19" s="22"/>
    </row>
    <row r="20" spans="2:31" ht="15" customHeight="1">
      <c r="B20" s="7">
        <v>2</v>
      </c>
      <c r="C20" s="392"/>
      <c r="D20" s="392"/>
      <c r="E20" s="6"/>
      <c r="F20" s="419"/>
      <c r="G20" s="419"/>
      <c r="H20" s="419"/>
      <c r="I20" s="420" t="s">
        <v>14</v>
      </c>
      <c r="J20" s="420"/>
      <c r="K20" s="420"/>
      <c r="L20" s="420"/>
      <c r="M20" s="421" t="s">
        <v>55</v>
      </c>
      <c r="N20" s="421"/>
      <c r="O20" s="421"/>
      <c r="P20" s="421"/>
      <c r="Q20" s="392"/>
      <c r="R20" s="392"/>
      <c r="S20" s="392"/>
      <c r="T20" s="393"/>
      <c r="U20" s="393"/>
      <c r="V20" s="393"/>
      <c r="W20" s="393"/>
      <c r="X20" s="11"/>
      <c r="Y20" s="11"/>
      <c r="Z20" s="11"/>
      <c r="AA20" s="11"/>
      <c r="AE20" s="22"/>
    </row>
    <row r="21" spans="2:31" ht="15" customHeight="1">
      <c r="B21" s="7">
        <v>3</v>
      </c>
      <c r="C21" s="392"/>
      <c r="D21" s="392"/>
      <c r="E21" s="24"/>
      <c r="F21" s="419"/>
      <c r="G21" s="419"/>
      <c r="H21" s="419"/>
      <c r="I21" s="423"/>
      <c r="J21" s="423"/>
      <c r="K21" s="423"/>
      <c r="L21" s="423"/>
      <c r="M21" s="421" t="s">
        <v>89</v>
      </c>
      <c r="N21" s="421"/>
      <c r="O21" s="421"/>
      <c r="P21" s="421"/>
      <c r="Q21" s="392"/>
      <c r="R21" s="392"/>
      <c r="S21" s="392"/>
      <c r="T21" s="393"/>
      <c r="U21" s="393"/>
      <c r="V21" s="393"/>
      <c r="W21" s="393"/>
      <c r="X21" s="11"/>
      <c r="Y21" s="11"/>
      <c r="Z21" s="11"/>
      <c r="AA21" s="11"/>
      <c r="AE21" s="22"/>
    </row>
    <row r="22" spans="2:31" ht="15" customHeight="1">
      <c r="B22" s="5"/>
      <c r="C22" s="392"/>
      <c r="D22" s="392"/>
      <c r="E22" s="6"/>
      <c r="F22" s="419"/>
      <c r="G22" s="419"/>
      <c r="H22" s="419"/>
      <c r="I22" s="423"/>
      <c r="J22" s="423"/>
      <c r="K22" s="423"/>
      <c r="L22" s="423"/>
      <c r="M22" s="421"/>
      <c r="N22" s="421"/>
      <c r="O22" s="421"/>
      <c r="P22" s="421"/>
      <c r="Q22" s="392"/>
      <c r="R22" s="392"/>
      <c r="S22" s="392"/>
      <c r="T22" s="393"/>
      <c r="U22" s="393"/>
      <c r="V22" s="393"/>
      <c r="W22" s="393"/>
      <c r="X22" s="11"/>
      <c r="Y22" s="11"/>
      <c r="Z22" s="11"/>
      <c r="AA22" s="11"/>
      <c r="AE22" s="22"/>
    </row>
    <row r="23" spans="2:31" ht="15" customHeight="1">
      <c r="B23" s="5"/>
      <c r="C23" s="392"/>
      <c r="D23" s="392"/>
      <c r="E23" s="6"/>
      <c r="F23" s="419"/>
      <c r="G23" s="419"/>
      <c r="H23" s="419"/>
      <c r="I23" s="423"/>
      <c r="J23" s="423"/>
      <c r="K23" s="423"/>
      <c r="L23" s="423"/>
      <c r="M23" s="421"/>
      <c r="N23" s="421"/>
      <c r="O23" s="421"/>
      <c r="P23" s="421"/>
      <c r="Q23" s="392"/>
      <c r="R23" s="392"/>
      <c r="S23" s="392"/>
      <c r="T23" s="393"/>
      <c r="U23" s="393"/>
      <c r="V23" s="393"/>
      <c r="W23" s="393"/>
      <c r="X23" s="11"/>
      <c r="Y23" s="11"/>
      <c r="Z23" s="11"/>
      <c r="AA23" s="11"/>
      <c r="AE23" s="22"/>
    </row>
    <row r="24" spans="2:31" ht="15" customHeight="1">
      <c r="B24" s="5"/>
      <c r="C24" s="392"/>
      <c r="D24" s="392"/>
      <c r="E24" s="6"/>
      <c r="F24" s="424"/>
      <c r="G24" s="424"/>
      <c r="H24" s="424"/>
      <c r="I24" s="420" t="s">
        <v>15</v>
      </c>
      <c r="J24" s="420"/>
      <c r="K24" s="420"/>
      <c r="L24" s="420"/>
      <c r="M24" s="374" t="s">
        <v>87</v>
      </c>
      <c r="N24" s="375"/>
      <c r="O24" s="375"/>
      <c r="P24" s="412"/>
      <c r="Q24" s="394" t="s">
        <v>52</v>
      </c>
      <c r="R24" s="395"/>
      <c r="S24" s="396"/>
      <c r="T24" s="393"/>
      <c r="U24" s="393"/>
      <c r="V24" s="393"/>
      <c r="W24" s="393"/>
      <c r="X24" s="11"/>
      <c r="Y24" s="11"/>
      <c r="Z24" s="11"/>
      <c r="AA24" s="11"/>
      <c r="AE24" s="22"/>
    </row>
    <row r="25" spans="2:31" ht="15" customHeight="1" thickBot="1">
      <c r="B25" s="8" t="s">
        <v>16</v>
      </c>
      <c r="C25" s="400"/>
      <c r="D25" s="400"/>
      <c r="E25" s="9"/>
      <c r="F25" s="425"/>
      <c r="G25" s="425"/>
      <c r="H25" s="425"/>
      <c r="I25" s="426" t="s">
        <v>16</v>
      </c>
      <c r="J25" s="426"/>
      <c r="K25" s="426"/>
      <c r="L25" s="426"/>
      <c r="M25" s="427" t="s">
        <v>88</v>
      </c>
      <c r="N25" s="428"/>
      <c r="O25" s="428"/>
      <c r="P25" s="429"/>
      <c r="Q25" s="400"/>
      <c r="R25" s="400"/>
      <c r="S25" s="400"/>
      <c r="T25" s="401"/>
      <c r="U25" s="401"/>
      <c r="V25" s="401"/>
      <c r="W25" s="401"/>
      <c r="X25" s="11"/>
      <c r="Y25" s="11"/>
      <c r="Z25" s="11"/>
      <c r="AA25" s="11"/>
      <c r="AE25" s="22"/>
    </row>
    <row r="26" ht="15" customHeight="1">
      <c r="AE26" s="22"/>
    </row>
    <row r="27" ht="12.75">
      <c r="AE27" s="22"/>
    </row>
    <row r="28" ht="12.75">
      <c r="AE28" s="22"/>
    </row>
    <row r="29" ht="12.75">
      <c r="AE29" s="22"/>
    </row>
    <row r="30" ht="12.75">
      <c r="AE30" s="22"/>
    </row>
    <row r="31" ht="12.75">
      <c r="AE31" s="22"/>
    </row>
    <row r="32" ht="12.75">
      <c r="AE32" s="22"/>
    </row>
    <row r="33" ht="12.75">
      <c r="AE33" s="22"/>
    </row>
    <row r="34" ht="12.75">
      <c r="AE34" s="22"/>
    </row>
    <row r="35" ht="12.75">
      <c r="AE35" s="22"/>
    </row>
    <row r="36" ht="12.75">
      <c r="AE36" s="22"/>
    </row>
    <row r="37" ht="12.75">
      <c r="AE37" s="22"/>
    </row>
    <row r="38" ht="12.75">
      <c r="AE38" s="22"/>
    </row>
    <row r="39" ht="12.75">
      <c r="AE39" s="22"/>
    </row>
    <row r="40" ht="12.75">
      <c r="AE40" s="22"/>
    </row>
  </sheetData>
  <sheetProtection/>
  <mergeCells count="64">
    <mergeCell ref="Q25:S25"/>
    <mergeCell ref="T25:W25"/>
    <mergeCell ref="C25:D25"/>
    <mergeCell ref="F25:H25"/>
    <mergeCell ref="I25:L25"/>
    <mergeCell ref="M25:P25"/>
    <mergeCell ref="C23:D23"/>
    <mergeCell ref="F23:H23"/>
    <mergeCell ref="C24:D24"/>
    <mergeCell ref="F24:H24"/>
    <mergeCell ref="I24:L24"/>
    <mergeCell ref="M24:P24"/>
    <mergeCell ref="I23:L23"/>
    <mergeCell ref="M23:P23"/>
    <mergeCell ref="Q21:S21"/>
    <mergeCell ref="T21:W21"/>
    <mergeCell ref="Q22:S22"/>
    <mergeCell ref="T22:W22"/>
    <mergeCell ref="Q24:S24"/>
    <mergeCell ref="T24:W24"/>
    <mergeCell ref="C21:D21"/>
    <mergeCell ref="F21:H21"/>
    <mergeCell ref="I21:L21"/>
    <mergeCell ref="M21:P21"/>
    <mergeCell ref="Q23:S23"/>
    <mergeCell ref="T23:W23"/>
    <mergeCell ref="C22:D22"/>
    <mergeCell ref="F22:H22"/>
    <mergeCell ref="I22:L22"/>
    <mergeCell ref="M22:P22"/>
    <mergeCell ref="T19:W19"/>
    <mergeCell ref="C20:D20"/>
    <mergeCell ref="F20:H20"/>
    <mergeCell ref="I20:L20"/>
    <mergeCell ref="M20:P20"/>
    <mergeCell ref="Q20:S20"/>
    <mergeCell ref="T20:W20"/>
    <mergeCell ref="C19:D19"/>
    <mergeCell ref="F19:H19"/>
    <mergeCell ref="I19:L19"/>
    <mergeCell ref="AC6:AC7"/>
    <mergeCell ref="C18:D18"/>
    <mergeCell ref="F18:H18"/>
    <mergeCell ref="I18:L18"/>
    <mergeCell ref="M18:P18"/>
    <mergeCell ref="Q18:S18"/>
    <mergeCell ref="T18:W18"/>
    <mergeCell ref="T6:Y6"/>
    <mergeCell ref="AA6:AA7"/>
    <mergeCell ref="Z6:Z7"/>
    <mergeCell ref="Q19:S19"/>
    <mergeCell ref="C6:C7"/>
    <mergeCell ref="D6:D7"/>
    <mergeCell ref="L6:O6"/>
    <mergeCell ref="E6:E7"/>
    <mergeCell ref="F6:F7"/>
    <mergeCell ref="P6:P7"/>
    <mergeCell ref="Q6:S6"/>
    <mergeCell ref="A1:J1"/>
    <mergeCell ref="A2:J2"/>
    <mergeCell ref="A3:B4"/>
    <mergeCell ref="A6:A7"/>
    <mergeCell ref="B6:B7"/>
    <mergeCell ref="M19:P19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7" width="7.375" style="0" customWidth="1"/>
    <col min="8" max="9" width="6.375" style="0" customWidth="1"/>
    <col min="10" max="10" width="6.625" style="0" customWidth="1"/>
    <col min="11" max="11" width="5.375" style="0" customWidth="1"/>
    <col min="12" max="13" width="10.75390625" style="0" customWidth="1"/>
    <col min="14" max="14" width="0" style="0" hidden="1" customWidth="1"/>
    <col min="15" max="15" width="5.625" style="0" hidden="1" customWidth="1"/>
    <col min="16" max="16" width="4.625" style="0" hidden="1" customWidth="1"/>
    <col min="17" max="17" width="7.00390625" style="0" hidden="1" customWidth="1"/>
    <col min="18" max="18" width="0" style="0" hidden="1" customWidth="1"/>
  </cols>
  <sheetData>
    <row r="1" spans="1:12" ht="15" customHeight="1" thickBot="1">
      <c r="A1" s="352" t="s">
        <v>168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7" ht="15" customHeight="1">
      <c r="A2" s="352" t="s">
        <v>163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N2" s="19"/>
      <c r="O2" s="430" t="s">
        <v>152</v>
      </c>
      <c r="P2" s="431"/>
      <c r="Q2" s="432"/>
    </row>
    <row r="3" spans="1:17" ht="19.5" customHeight="1">
      <c r="A3" s="353" t="s">
        <v>153</v>
      </c>
      <c r="B3" s="353"/>
      <c r="C3" s="433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20"/>
      <c r="O3" s="435" t="s">
        <v>154</v>
      </c>
      <c r="P3" s="436"/>
      <c r="Q3" s="261">
        <f>MAX(Q8:Q32)*1.5</f>
        <v>14998.5</v>
      </c>
    </row>
    <row r="4" spans="1:17" ht="19.5" customHeight="1" thickBot="1">
      <c r="A4" s="353"/>
      <c r="B4" s="353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21"/>
      <c r="O4" s="437" t="s">
        <v>155</v>
      </c>
      <c r="P4" s="438"/>
      <c r="Q4" s="262">
        <f>MAX(Q8:Q32)*2</f>
        <v>19998</v>
      </c>
    </row>
    <row r="5" spans="14:15" ht="12" customHeight="1" thickBot="1">
      <c r="N5" s="2"/>
      <c r="O5" s="2"/>
    </row>
    <row r="6" spans="1:17" ht="12.75" customHeight="1" thickBot="1">
      <c r="A6" s="354" t="s">
        <v>1</v>
      </c>
      <c r="B6" s="356" t="s">
        <v>2</v>
      </c>
      <c r="C6" s="356" t="s">
        <v>0</v>
      </c>
      <c r="D6" s="356" t="s">
        <v>3</v>
      </c>
      <c r="E6" s="356" t="s">
        <v>4</v>
      </c>
      <c r="F6" s="356" t="s">
        <v>5</v>
      </c>
      <c r="G6" s="13" t="s">
        <v>156</v>
      </c>
      <c r="H6" s="13" t="s">
        <v>21</v>
      </c>
      <c r="I6" s="14" t="s">
        <v>22</v>
      </c>
      <c r="J6" s="391" t="s">
        <v>23</v>
      </c>
      <c r="K6" s="391" t="s">
        <v>34</v>
      </c>
      <c r="L6" s="372" t="s">
        <v>24</v>
      </c>
      <c r="M6" s="418" t="s">
        <v>157</v>
      </c>
      <c r="N6" s="2"/>
      <c r="O6" s="430" t="s">
        <v>152</v>
      </c>
      <c r="P6" s="431"/>
      <c r="Q6" s="432"/>
    </row>
    <row r="7" spans="1:17" ht="15" thickBot="1">
      <c r="A7" s="355"/>
      <c r="B7" s="357"/>
      <c r="C7" s="357"/>
      <c r="D7" s="357"/>
      <c r="E7" s="357"/>
      <c r="F7" s="357"/>
      <c r="G7" s="95" t="s">
        <v>25</v>
      </c>
      <c r="H7" s="95" t="s">
        <v>36</v>
      </c>
      <c r="I7" s="95" t="s">
        <v>26</v>
      </c>
      <c r="J7" s="372"/>
      <c r="K7" s="372"/>
      <c r="L7" s="439"/>
      <c r="M7" s="440"/>
      <c r="N7" s="2"/>
      <c r="O7" s="263" t="s">
        <v>158</v>
      </c>
      <c r="P7" s="264" t="s">
        <v>159</v>
      </c>
      <c r="Q7" s="265" t="s">
        <v>160</v>
      </c>
    </row>
    <row r="8" spans="1:17" ht="15" customHeight="1">
      <c r="A8" s="90">
        <v>1</v>
      </c>
      <c r="B8" s="328" t="s">
        <v>98</v>
      </c>
      <c r="C8" s="101" t="s">
        <v>101</v>
      </c>
      <c r="D8" s="102" t="s">
        <v>56</v>
      </c>
      <c r="E8" s="103" t="s">
        <v>31</v>
      </c>
      <c r="F8" s="91" t="s">
        <v>17</v>
      </c>
      <c r="G8" s="287">
        <v>1100</v>
      </c>
      <c r="H8" s="290">
        <v>0.827</v>
      </c>
      <c r="I8" s="290">
        <v>16.63</v>
      </c>
      <c r="J8" s="266">
        <f aca="true" t="shared" si="0" ref="J8:J31">G8*SQRT(H8)/(456*POWER(I8,1/3))</f>
        <v>0.8594418829048324</v>
      </c>
      <c r="K8" s="266">
        <f aca="true" t="shared" si="1" ref="K8:K31">IF(J8&gt;1,J8/J8^(2*LOG10(J8)),J8*J8^(2*LOG10(J8)))</f>
        <v>0.8767412660493549</v>
      </c>
      <c r="L8" s="267">
        <v>3923</v>
      </c>
      <c r="M8" s="268">
        <f aca="true" t="shared" si="2" ref="M8:M31">K8*L8</f>
        <v>3439.455986711619</v>
      </c>
      <c r="N8" s="2"/>
      <c r="O8" s="263"/>
      <c r="P8" s="269"/>
      <c r="Q8" s="270">
        <f>+O8*60+P8</f>
        <v>0</v>
      </c>
    </row>
    <row r="9" spans="1:17" ht="15" customHeight="1">
      <c r="A9" s="271">
        <v>2</v>
      </c>
      <c r="B9" s="151" t="s">
        <v>111</v>
      </c>
      <c r="C9" s="53" t="s">
        <v>114</v>
      </c>
      <c r="D9" s="299" t="s">
        <v>115</v>
      </c>
      <c r="E9" s="62" t="s">
        <v>119</v>
      </c>
      <c r="F9" s="63" t="s">
        <v>122</v>
      </c>
      <c r="G9" s="143">
        <v>975</v>
      </c>
      <c r="H9" s="59">
        <v>0.9410000000000001</v>
      </c>
      <c r="I9" s="59">
        <v>12</v>
      </c>
      <c r="J9" s="272">
        <f t="shared" si="0"/>
        <v>0.9059568284327967</v>
      </c>
      <c r="K9" s="272">
        <f t="shared" si="1"/>
        <v>0.9136650984060797</v>
      </c>
      <c r="L9" s="273">
        <v>4062</v>
      </c>
      <c r="M9" s="274">
        <f t="shared" si="2"/>
        <v>3711.3076297254956</v>
      </c>
      <c r="N9" s="2"/>
      <c r="O9" s="263"/>
      <c r="P9" s="269"/>
      <c r="Q9" s="270">
        <f>+O9*60+P9</f>
        <v>0</v>
      </c>
    </row>
    <row r="10" spans="1:17" ht="15" customHeight="1">
      <c r="A10" s="271">
        <v>3</v>
      </c>
      <c r="B10" s="278" t="s">
        <v>83</v>
      </c>
      <c r="C10" s="144" t="s">
        <v>72</v>
      </c>
      <c r="D10" s="300" t="s">
        <v>63</v>
      </c>
      <c r="E10" s="61" t="s">
        <v>75</v>
      </c>
      <c r="F10" s="63" t="s">
        <v>77</v>
      </c>
      <c r="G10" s="57">
        <v>932</v>
      </c>
      <c r="H10" s="202">
        <v>0.688</v>
      </c>
      <c r="I10" s="257">
        <v>9.17</v>
      </c>
      <c r="J10" s="272">
        <f t="shared" si="0"/>
        <v>0.8099449655068441</v>
      </c>
      <c r="K10" s="272">
        <f t="shared" si="1"/>
        <v>0.8418142972295257</v>
      </c>
      <c r="L10" s="273">
        <f>Q10</f>
        <v>4577</v>
      </c>
      <c r="M10" s="274">
        <f t="shared" si="2"/>
        <v>3852.984038419539</v>
      </c>
      <c r="N10" s="2"/>
      <c r="O10" s="263">
        <v>65</v>
      </c>
      <c r="P10" s="269">
        <v>23</v>
      </c>
      <c r="Q10" s="270">
        <v>4577</v>
      </c>
    </row>
    <row r="11" spans="1:17" ht="15" customHeight="1">
      <c r="A11" s="271">
        <v>4</v>
      </c>
      <c r="B11" s="215" t="s">
        <v>81</v>
      </c>
      <c r="C11" s="233" t="s">
        <v>40</v>
      </c>
      <c r="D11" s="304" t="s">
        <v>69</v>
      </c>
      <c r="E11" s="61" t="s">
        <v>124</v>
      </c>
      <c r="F11" s="63" t="s">
        <v>17</v>
      </c>
      <c r="G11" s="57">
        <v>1000</v>
      </c>
      <c r="H11" s="254">
        <v>0.457</v>
      </c>
      <c r="I11" s="257">
        <v>3.5</v>
      </c>
      <c r="J11" s="272">
        <f t="shared" si="0"/>
        <v>0.976421295244776</v>
      </c>
      <c r="K11" s="272">
        <f t="shared" si="1"/>
        <v>0.9769042884058572</v>
      </c>
      <c r="L11" s="273">
        <v>4123</v>
      </c>
      <c r="M11" s="274">
        <f t="shared" si="2"/>
        <v>4027.7763810973493</v>
      </c>
      <c r="N11" s="2"/>
      <c r="O11" s="263"/>
      <c r="P11" s="269"/>
      <c r="Q11" s="270">
        <f>+O11*60+P11</f>
        <v>0</v>
      </c>
    </row>
    <row r="12" spans="1:17" ht="15" customHeight="1">
      <c r="A12" s="271">
        <v>5</v>
      </c>
      <c r="B12" s="279" t="s">
        <v>92</v>
      </c>
      <c r="C12" s="52" t="s">
        <v>150</v>
      </c>
      <c r="D12" s="51" t="s">
        <v>63</v>
      </c>
      <c r="E12" s="243" t="s">
        <v>170</v>
      </c>
      <c r="F12" s="63" t="s">
        <v>17</v>
      </c>
      <c r="G12" s="136">
        <v>850</v>
      </c>
      <c r="H12" s="68">
        <v>0.385</v>
      </c>
      <c r="I12" s="137">
        <v>3.46</v>
      </c>
      <c r="J12" s="272">
        <f t="shared" si="0"/>
        <v>0.7647023324901306</v>
      </c>
      <c r="K12" s="272">
        <f t="shared" si="1"/>
        <v>0.814030073332897</v>
      </c>
      <c r="L12" s="273">
        <f aca="true" t="shared" si="3" ref="L12:L18">+Q12</f>
        <v>5066</v>
      </c>
      <c r="M12" s="274">
        <f t="shared" si="2"/>
        <v>4123.876351504457</v>
      </c>
      <c r="N12" s="2"/>
      <c r="O12" s="263">
        <v>72</v>
      </c>
      <c r="P12" s="269">
        <v>23</v>
      </c>
      <c r="Q12" s="270">
        <v>5066</v>
      </c>
    </row>
    <row r="13" spans="1:17" ht="15" customHeight="1">
      <c r="A13" s="271">
        <v>6</v>
      </c>
      <c r="B13" s="187" t="s">
        <v>85</v>
      </c>
      <c r="C13" s="148" t="s">
        <v>73</v>
      </c>
      <c r="D13" s="54" t="s">
        <v>56</v>
      </c>
      <c r="E13" s="61" t="s">
        <v>31</v>
      </c>
      <c r="F13" s="63" t="s">
        <v>17</v>
      </c>
      <c r="G13" s="288">
        <v>1100</v>
      </c>
      <c r="H13" s="68">
        <v>0.827</v>
      </c>
      <c r="I13" s="68">
        <v>16.23</v>
      </c>
      <c r="J13" s="272">
        <f t="shared" si="0"/>
        <v>0.8664451811187851</v>
      </c>
      <c r="K13" s="272">
        <f t="shared" si="1"/>
        <v>0.8820504670128645</v>
      </c>
      <c r="L13" s="273">
        <f t="shared" si="3"/>
        <v>4707</v>
      </c>
      <c r="M13" s="274">
        <f t="shared" si="2"/>
        <v>4151.811548229553</v>
      </c>
      <c r="N13" s="2"/>
      <c r="O13" s="263">
        <v>67</v>
      </c>
      <c r="P13" s="269">
        <v>15</v>
      </c>
      <c r="Q13" s="270">
        <v>4707</v>
      </c>
    </row>
    <row r="14" spans="1:17" ht="15" customHeight="1">
      <c r="A14" s="271">
        <v>7</v>
      </c>
      <c r="B14" s="295" t="s">
        <v>86</v>
      </c>
      <c r="C14" s="156" t="s">
        <v>74</v>
      </c>
      <c r="D14" s="149" t="s">
        <v>56</v>
      </c>
      <c r="E14" s="62" t="s">
        <v>76</v>
      </c>
      <c r="F14" s="63" t="s">
        <v>18</v>
      </c>
      <c r="G14" s="67">
        <v>1000</v>
      </c>
      <c r="H14" s="68">
        <v>0.416</v>
      </c>
      <c r="I14" s="68">
        <v>7.33</v>
      </c>
      <c r="J14" s="272">
        <f t="shared" si="0"/>
        <v>0.7281382255660187</v>
      </c>
      <c r="K14" s="272">
        <f t="shared" si="1"/>
        <v>0.7946646382263364</v>
      </c>
      <c r="L14" s="273">
        <f t="shared" si="3"/>
        <v>5492</v>
      </c>
      <c r="M14" s="274">
        <f t="shared" si="2"/>
        <v>4364.2981931390395</v>
      </c>
      <c r="N14" s="2"/>
      <c r="O14" s="263">
        <v>65</v>
      </c>
      <c r="P14" s="269">
        <v>23</v>
      </c>
      <c r="Q14" s="270">
        <v>5492</v>
      </c>
    </row>
    <row r="15" spans="1:17" ht="15" customHeight="1">
      <c r="A15" s="271">
        <v>8</v>
      </c>
      <c r="B15" s="230" t="s">
        <v>99</v>
      </c>
      <c r="C15" s="50" t="s">
        <v>102</v>
      </c>
      <c r="D15" s="236" t="s">
        <v>58</v>
      </c>
      <c r="E15" s="244" t="s">
        <v>105</v>
      </c>
      <c r="F15" s="63" t="s">
        <v>17</v>
      </c>
      <c r="G15" s="143">
        <v>900</v>
      </c>
      <c r="H15" s="59">
        <v>0.385</v>
      </c>
      <c r="I15" s="59">
        <v>3.3</v>
      </c>
      <c r="J15" s="272">
        <f t="shared" si="0"/>
        <v>0.8225646688475339</v>
      </c>
      <c r="K15" s="272">
        <f t="shared" si="1"/>
        <v>0.8502806421785517</v>
      </c>
      <c r="L15" s="273">
        <f t="shared" si="3"/>
        <v>5222</v>
      </c>
      <c r="M15" s="274">
        <f t="shared" si="2"/>
        <v>4440.165513456397</v>
      </c>
      <c r="N15" s="2"/>
      <c r="O15" s="263">
        <v>62</v>
      </c>
      <c r="P15" s="269">
        <v>10</v>
      </c>
      <c r="Q15" s="270">
        <v>5222</v>
      </c>
    </row>
    <row r="16" spans="1:17" ht="15" customHeight="1">
      <c r="A16" s="271">
        <v>9</v>
      </c>
      <c r="B16" s="151" t="s">
        <v>112</v>
      </c>
      <c r="C16" s="235" t="s">
        <v>116</v>
      </c>
      <c r="D16" s="303" t="s">
        <v>117</v>
      </c>
      <c r="E16" s="249" t="s">
        <v>120</v>
      </c>
      <c r="F16" s="169" t="s">
        <v>18</v>
      </c>
      <c r="G16" s="143">
        <v>805</v>
      </c>
      <c r="H16" s="59">
        <v>0.59</v>
      </c>
      <c r="I16" s="59">
        <v>4.2</v>
      </c>
      <c r="J16" s="272">
        <f t="shared" si="0"/>
        <v>0.8404410952575041</v>
      </c>
      <c r="K16" s="272">
        <f t="shared" si="1"/>
        <v>0.8627909510743155</v>
      </c>
      <c r="L16" s="273">
        <f t="shared" si="3"/>
        <v>5230</v>
      </c>
      <c r="M16" s="274">
        <f t="shared" si="2"/>
        <v>4512.39667411867</v>
      </c>
      <c r="N16" s="2"/>
      <c r="O16" s="263">
        <v>62</v>
      </c>
      <c r="P16" s="269">
        <v>16</v>
      </c>
      <c r="Q16" s="270">
        <v>5230</v>
      </c>
    </row>
    <row r="17" spans="1:17" ht="15" customHeight="1">
      <c r="A17" s="271">
        <v>10</v>
      </c>
      <c r="B17" s="138" t="s">
        <v>146</v>
      </c>
      <c r="C17" s="139" t="s">
        <v>147</v>
      </c>
      <c r="D17" s="281" t="s">
        <v>148</v>
      </c>
      <c r="E17" s="140" t="s">
        <v>149</v>
      </c>
      <c r="F17" s="286" t="s">
        <v>18</v>
      </c>
      <c r="G17" s="150">
        <v>1120</v>
      </c>
      <c r="H17" s="59">
        <v>0.516</v>
      </c>
      <c r="I17" s="229">
        <v>8.8</v>
      </c>
      <c r="J17" s="272">
        <f t="shared" si="0"/>
        <v>0.8545755701570403</v>
      </c>
      <c r="K17" s="272">
        <f t="shared" si="1"/>
        <v>0.8731049877211595</v>
      </c>
      <c r="L17" s="273">
        <f t="shared" si="3"/>
        <v>5286</v>
      </c>
      <c r="M17" s="274">
        <f t="shared" si="2"/>
        <v>4615.232965094049</v>
      </c>
      <c r="N17" s="2"/>
      <c r="O17" s="263">
        <v>62</v>
      </c>
      <c r="P17" s="269">
        <v>56</v>
      </c>
      <c r="Q17" s="270">
        <v>5286</v>
      </c>
    </row>
    <row r="18" spans="1:17" ht="15" customHeight="1">
      <c r="A18" s="271">
        <v>11</v>
      </c>
      <c r="B18" s="292" t="s">
        <v>80</v>
      </c>
      <c r="C18" s="297" t="s">
        <v>33</v>
      </c>
      <c r="D18" s="302" t="s">
        <v>63</v>
      </c>
      <c r="E18" s="292" t="s">
        <v>67</v>
      </c>
      <c r="F18" s="63" t="s">
        <v>30</v>
      </c>
      <c r="G18" s="143">
        <v>995.8</v>
      </c>
      <c r="H18" s="59">
        <v>0.724</v>
      </c>
      <c r="I18" s="59">
        <v>20.4</v>
      </c>
      <c r="J18" s="272">
        <f t="shared" si="0"/>
        <v>0.680037987169383</v>
      </c>
      <c r="K18" s="272">
        <f t="shared" si="1"/>
        <v>0.7737905995632058</v>
      </c>
      <c r="L18" s="273">
        <f t="shared" si="3"/>
        <v>6066</v>
      </c>
      <c r="M18" s="274">
        <f t="shared" si="2"/>
        <v>4693.8137769504065</v>
      </c>
      <c r="N18" s="2"/>
      <c r="O18" s="263">
        <v>72</v>
      </c>
      <c r="P18" s="269">
        <v>13</v>
      </c>
      <c r="Q18" s="270">
        <v>6066</v>
      </c>
    </row>
    <row r="19" spans="1:17" ht="15" customHeight="1">
      <c r="A19" s="271">
        <v>12</v>
      </c>
      <c r="B19" s="83" t="s">
        <v>78</v>
      </c>
      <c r="C19" s="139" t="s">
        <v>59</v>
      </c>
      <c r="D19" s="344" t="s">
        <v>60</v>
      </c>
      <c r="E19" s="285" t="s">
        <v>64</v>
      </c>
      <c r="F19" s="311">
        <v>0.05555555555555555</v>
      </c>
      <c r="G19" s="289">
        <v>1300</v>
      </c>
      <c r="H19" s="318">
        <v>2</v>
      </c>
      <c r="I19" s="318">
        <v>30</v>
      </c>
      <c r="J19" s="272">
        <f t="shared" si="0"/>
        <v>1.2975370150931986</v>
      </c>
      <c r="K19" s="272">
        <f t="shared" si="1"/>
        <v>1.2232848510836543</v>
      </c>
      <c r="L19" s="273">
        <v>3896</v>
      </c>
      <c r="M19" s="274">
        <f t="shared" si="2"/>
        <v>4765.917779821917</v>
      </c>
      <c r="N19" s="2"/>
      <c r="O19" s="263"/>
      <c r="P19" s="269"/>
      <c r="Q19" s="270">
        <f>+O19*60+P19</f>
        <v>0</v>
      </c>
    </row>
    <row r="20" spans="1:17" ht="15" customHeight="1">
      <c r="A20" s="271">
        <v>13</v>
      </c>
      <c r="B20" s="138" t="s">
        <v>107</v>
      </c>
      <c r="C20" s="139" t="s">
        <v>108</v>
      </c>
      <c r="D20" s="240" t="s">
        <v>56</v>
      </c>
      <c r="E20" s="245" t="s">
        <v>66</v>
      </c>
      <c r="F20" s="63" t="s">
        <v>18</v>
      </c>
      <c r="G20" s="57">
        <v>1010</v>
      </c>
      <c r="H20" s="226" t="s">
        <v>109</v>
      </c>
      <c r="I20" s="226" t="s">
        <v>110</v>
      </c>
      <c r="J20" s="272">
        <f t="shared" si="0"/>
        <v>0.8338817291464622</v>
      </c>
      <c r="K20" s="272">
        <f t="shared" si="1"/>
        <v>0.8581307631632376</v>
      </c>
      <c r="L20" s="273">
        <f aca="true" t="shared" si="4" ref="L20:L28">+Q20</f>
        <v>5645</v>
      </c>
      <c r="M20" s="274">
        <f t="shared" si="2"/>
        <v>4844.148158056476</v>
      </c>
      <c r="N20" s="2"/>
      <c r="O20" s="263">
        <v>67</v>
      </c>
      <c r="P20" s="269">
        <v>12</v>
      </c>
      <c r="Q20" s="270">
        <v>5645</v>
      </c>
    </row>
    <row r="21" spans="1:17" ht="15" customHeight="1">
      <c r="A21" s="271">
        <v>14</v>
      </c>
      <c r="B21" s="83" t="s">
        <v>113</v>
      </c>
      <c r="C21" s="235" t="s">
        <v>118</v>
      </c>
      <c r="D21" s="51" t="s">
        <v>62</v>
      </c>
      <c r="E21" s="307" t="s">
        <v>121</v>
      </c>
      <c r="F21" s="169" t="s">
        <v>18</v>
      </c>
      <c r="G21" s="143">
        <v>900</v>
      </c>
      <c r="H21" s="59">
        <v>0.74</v>
      </c>
      <c r="I21" s="59">
        <v>8.5</v>
      </c>
      <c r="J21" s="272">
        <f t="shared" si="0"/>
        <v>0.8319308285209155</v>
      </c>
      <c r="K21" s="272">
        <f t="shared" si="1"/>
        <v>0.8567602788229542</v>
      </c>
      <c r="L21" s="273">
        <f t="shared" si="4"/>
        <v>5730</v>
      </c>
      <c r="M21" s="274">
        <f t="shared" si="2"/>
        <v>4909.236397655528</v>
      </c>
      <c r="N21" s="2"/>
      <c r="O21" s="263">
        <v>68</v>
      </c>
      <c r="P21" s="269">
        <v>13</v>
      </c>
      <c r="Q21" s="270">
        <v>5730</v>
      </c>
    </row>
    <row r="22" spans="1:17" ht="15" customHeight="1">
      <c r="A22" s="271">
        <v>15</v>
      </c>
      <c r="B22" s="145" t="s">
        <v>132</v>
      </c>
      <c r="C22" s="235" t="s">
        <v>133</v>
      </c>
      <c r="D22" s="345" t="s">
        <v>134</v>
      </c>
      <c r="E22" s="246" t="s">
        <v>135</v>
      </c>
      <c r="F22" s="201" t="s">
        <v>136</v>
      </c>
      <c r="G22" s="314">
        <v>1010</v>
      </c>
      <c r="H22" s="317">
        <v>0.6</v>
      </c>
      <c r="I22" s="317">
        <v>8.5</v>
      </c>
      <c r="J22" s="272">
        <f t="shared" si="0"/>
        <v>0.8406705772311371</v>
      </c>
      <c r="K22" s="272">
        <f t="shared" si="1"/>
        <v>0.862955445067724</v>
      </c>
      <c r="L22" s="273">
        <f t="shared" si="4"/>
        <v>6012</v>
      </c>
      <c r="M22" s="274">
        <f t="shared" si="2"/>
        <v>5188.088135747157</v>
      </c>
      <c r="N22" s="2"/>
      <c r="O22" s="263">
        <v>71</v>
      </c>
      <c r="P22" s="269">
        <v>34</v>
      </c>
      <c r="Q22" s="270">
        <v>6012</v>
      </c>
    </row>
    <row r="23" spans="1:17" ht="15" customHeight="1">
      <c r="A23" s="271">
        <v>16</v>
      </c>
      <c r="B23" s="145" t="s">
        <v>91</v>
      </c>
      <c r="C23" s="296" t="s">
        <v>93</v>
      </c>
      <c r="D23" s="240" t="s">
        <v>56</v>
      </c>
      <c r="E23" s="140" t="s">
        <v>37</v>
      </c>
      <c r="F23" s="309" t="s">
        <v>95</v>
      </c>
      <c r="G23" s="251">
        <v>920</v>
      </c>
      <c r="H23" s="68">
        <v>0.71</v>
      </c>
      <c r="I23" s="68">
        <v>8.8</v>
      </c>
      <c r="J23" s="272">
        <f t="shared" si="0"/>
        <v>0.8234260488414096</v>
      </c>
      <c r="K23" s="272">
        <f t="shared" si="1"/>
        <v>0.8508696195025999</v>
      </c>
      <c r="L23" s="273">
        <f t="shared" si="4"/>
        <v>6111</v>
      </c>
      <c r="M23" s="274">
        <f t="shared" si="2"/>
        <v>5199.664244780388</v>
      </c>
      <c r="N23" s="2"/>
      <c r="O23" s="263">
        <v>72</v>
      </c>
      <c r="P23" s="269">
        <v>45</v>
      </c>
      <c r="Q23" s="270">
        <v>6111</v>
      </c>
    </row>
    <row r="24" spans="1:17" ht="15" customHeight="1">
      <c r="A24" s="271">
        <v>17</v>
      </c>
      <c r="B24" s="83" t="s">
        <v>82</v>
      </c>
      <c r="C24" s="50" t="s">
        <v>70</v>
      </c>
      <c r="D24" s="51" t="s">
        <v>71</v>
      </c>
      <c r="E24" s="245" t="s">
        <v>31</v>
      </c>
      <c r="F24" s="56" t="s">
        <v>17</v>
      </c>
      <c r="G24" s="312">
        <v>1150</v>
      </c>
      <c r="H24" s="315">
        <v>0.86</v>
      </c>
      <c r="I24" s="315">
        <v>16.8</v>
      </c>
      <c r="J24" s="272">
        <f t="shared" si="0"/>
        <v>0.9131577221008144</v>
      </c>
      <c r="K24" s="272">
        <f t="shared" si="1"/>
        <v>0.9197272719837142</v>
      </c>
      <c r="L24" s="273">
        <f t="shared" si="4"/>
        <v>5730</v>
      </c>
      <c r="M24" s="274">
        <f t="shared" si="2"/>
        <v>5270.037268466683</v>
      </c>
      <c r="N24" s="2"/>
      <c r="O24" s="263">
        <v>68</v>
      </c>
      <c r="P24" s="269">
        <v>13</v>
      </c>
      <c r="Q24" s="270">
        <v>5730</v>
      </c>
    </row>
    <row r="25" spans="1:17" ht="15" customHeight="1">
      <c r="A25" s="271">
        <v>18</v>
      </c>
      <c r="B25" s="294" t="s">
        <v>128</v>
      </c>
      <c r="C25" s="147" t="s">
        <v>129</v>
      </c>
      <c r="D25" s="282" t="s">
        <v>130</v>
      </c>
      <c r="E25" s="346" t="s">
        <v>169</v>
      </c>
      <c r="F25" s="56" t="s">
        <v>131</v>
      </c>
      <c r="G25" s="58">
        <v>1015</v>
      </c>
      <c r="H25" s="225">
        <v>0.74</v>
      </c>
      <c r="I25" s="225">
        <v>10.9</v>
      </c>
      <c r="J25" s="272">
        <f t="shared" si="0"/>
        <v>0.863591236950745</v>
      </c>
      <c r="K25" s="272">
        <f t="shared" si="1"/>
        <v>0.8798760789156714</v>
      </c>
      <c r="L25" s="273">
        <f t="shared" si="4"/>
        <v>6016</v>
      </c>
      <c r="M25" s="274">
        <f t="shared" si="2"/>
        <v>5293.33449075668</v>
      </c>
      <c r="N25" s="2"/>
      <c r="O25" s="263">
        <v>71</v>
      </c>
      <c r="P25" s="269">
        <v>37</v>
      </c>
      <c r="Q25" s="270">
        <v>6016</v>
      </c>
    </row>
    <row r="26" spans="1:17" ht="15" customHeight="1">
      <c r="A26" s="271">
        <v>19</v>
      </c>
      <c r="B26" s="215" t="s">
        <v>141</v>
      </c>
      <c r="C26" s="233" t="s">
        <v>142</v>
      </c>
      <c r="D26" s="283" t="s">
        <v>62</v>
      </c>
      <c r="E26" s="308" t="s">
        <v>143</v>
      </c>
      <c r="F26" s="63" t="s">
        <v>144</v>
      </c>
      <c r="G26" s="58">
        <v>1050</v>
      </c>
      <c r="H26" s="225">
        <v>1.14</v>
      </c>
      <c r="I26" s="225">
        <v>17.6</v>
      </c>
      <c r="J26" s="272">
        <f t="shared" si="0"/>
        <v>0.9451614345741861</v>
      </c>
      <c r="K26" s="272">
        <f t="shared" si="1"/>
        <v>0.9477764331335232</v>
      </c>
      <c r="L26" s="273">
        <f t="shared" si="4"/>
        <v>5870</v>
      </c>
      <c r="M26" s="274">
        <f t="shared" si="2"/>
        <v>5563.4476624937815</v>
      </c>
      <c r="N26" s="2"/>
      <c r="O26" s="263">
        <v>69</v>
      </c>
      <c r="P26" s="269">
        <v>53</v>
      </c>
      <c r="Q26" s="270">
        <v>5870</v>
      </c>
    </row>
    <row r="27" spans="1:17" ht="15" customHeight="1">
      <c r="A27" s="271">
        <v>20</v>
      </c>
      <c r="B27" s="291" t="s">
        <v>79</v>
      </c>
      <c r="C27" s="50" t="s">
        <v>61</v>
      </c>
      <c r="D27" s="301" t="s">
        <v>19</v>
      </c>
      <c r="E27" s="305" t="s">
        <v>65</v>
      </c>
      <c r="F27" s="63" t="s">
        <v>17</v>
      </c>
      <c r="G27" s="57">
        <v>1220</v>
      </c>
      <c r="H27" s="226">
        <v>1.23</v>
      </c>
      <c r="I27" s="319" t="s">
        <v>68</v>
      </c>
      <c r="J27" s="272">
        <f t="shared" si="0"/>
        <v>1.125979578191694</v>
      </c>
      <c r="K27" s="272">
        <f t="shared" si="1"/>
        <v>1.1122943369938219</v>
      </c>
      <c r="L27" s="273">
        <f t="shared" si="4"/>
        <v>6097</v>
      </c>
      <c r="M27" s="274">
        <f t="shared" si="2"/>
        <v>6781.658572651332</v>
      </c>
      <c r="N27" s="2"/>
      <c r="O27" s="263">
        <v>72</v>
      </c>
      <c r="P27" s="269">
        <v>35</v>
      </c>
      <c r="Q27" s="270">
        <v>6097</v>
      </c>
    </row>
    <row r="28" spans="1:17" ht="15" customHeight="1">
      <c r="A28" s="271">
        <v>21</v>
      </c>
      <c r="B28" s="154" t="s">
        <v>137</v>
      </c>
      <c r="C28" s="280" t="s">
        <v>139</v>
      </c>
      <c r="D28" s="284" t="s">
        <v>138</v>
      </c>
      <c r="E28" s="168" t="s">
        <v>140</v>
      </c>
      <c r="F28" s="130"/>
      <c r="G28" s="57">
        <v>690</v>
      </c>
      <c r="H28" s="202">
        <v>0.27</v>
      </c>
      <c r="I28" s="202">
        <v>1.8</v>
      </c>
      <c r="J28" s="272">
        <f t="shared" si="0"/>
        <v>0.6463612246351631</v>
      </c>
      <c r="K28" s="272">
        <f t="shared" si="1"/>
        <v>0.7626311190813956</v>
      </c>
      <c r="L28" s="273">
        <f t="shared" si="4"/>
        <v>9999</v>
      </c>
      <c r="M28" s="274">
        <f t="shared" si="2"/>
        <v>7625.548559694875</v>
      </c>
      <c r="N28" s="2"/>
      <c r="O28" s="263"/>
      <c r="P28" s="269"/>
      <c r="Q28" s="270">
        <v>9999</v>
      </c>
    </row>
    <row r="29" spans="1:17" ht="15" customHeight="1">
      <c r="A29" s="271">
        <v>22</v>
      </c>
      <c r="B29" s="154" t="s">
        <v>96</v>
      </c>
      <c r="C29" s="50" t="s">
        <v>57</v>
      </c>
      <c r="D29" s="236" t="s">
        <v>58</v>
      </c>
      <c r="E29" s="62" t="s">
        <v>103</v>
      </c>
      <c r="F29" s="130" t="s">
        <v>106</v>
      </c>
      <c r="G29" s="136">
        <v>1030</v>
      </c>
      <c r="H29" s="68">
        <v>0.622</v>
      </c>
      <c r="I29" s="68">
        <v>9</v>
      </c>
      <c r="J29" s="272">
        <f t="shared" si="0"/>
        <v>0.8564198759121274</v>
      </c>
      <c r="K29" s="272">
        <f t="shared" si="1"/>
        <v>0.8744780007728499</v>
      </c>
      <c r="L29" s="273">
        <v>9999</v>
      </c>
      <c r="M29" s="274">
        <f t="shared" si="2"/>
        <v>8743.905529727726</v>
      </c>
      <c r="N29" s="2"/>
      <c r="O29" s="263"/>
      <c r="P29" s="269"/>
      <c r="Q29" s="270">
        <f>+O29*60+P29</f>
        <v>0</v>
      </c>
    </row>
    <row r="30" spans="1:17" ht="15" customHeight="1">
      <c r="A30" s="339">
        <v>23</v>
      </c>
      <c r="B30" s="231" t="s">
        <v>97</v>
      </c>
      <c r="C30" s="217" t="s">
        <v>100</v>
      </c>
      <c r="D30" s="242" t="s">
        <v>58</v>
      </c>
      <c r="E30" s="62" t="s">
        <v>104</v>
      </c>
      <c r="F30" s="130" t="s">
        <v>95</v>
      </c>
      <c r="G30" s="136">
        <v>950</v>
      </c>
      <c r="H30" s="68">
        <v>0.724</v>
      </c>
      <c r="I30" s="68">
        <v>7</v>
      </c>
      <c r="J30" s="329">
        <f t="shared" si="0"/>
        <v>0.9266776721921118</v>
      </c>
      <c r="K30" s="329">
        <f t="shared" si="1"/>
        <v>0.9313568668464145</v>
      </c>
      <c r="L30" s="330">
        <v>9999</v>
      </c>
      <c r="M30" s="331">
        <f t="shared" si="2"/>
        <v>9312.637311597298</v>
      </c>
      <c r="N30" s="2"/>
      <c r="O30" s="263"/>
      <c r="P30" s="269"/>
      <c r="Q30" s="270">
        <f>+O30*60+P30</f>
        <v>0</v>
      </c>
    </row>
    <row r="31" spans="1:17" ht="15" customHeight="1" thickBot="1">
      <c r="A31" s="340">
        <v>24</v>
      </c>
      <c r="B31" s="293" t="s">
        <v>84</v>
      </c>
      <c r="C31" s="298" t="s">
        <v>32</v>
      </c>
      <c r="D31" s="173" t="s">
        <v>56</v>
      </c>
      <c r="E31" s="306" t="s">
        <v>37</v>
      </c>
      <c r="F31" s="310" t="s">
        <v>53</v>
      </c>
      <c r="G31" s="313">
        <v>1048</v>
      </c>
      <c r="H31" s="316">
        <v>1.036</v>
      </c>
      <c r="I31" s="320">
        <v>13.76</v>
      </c>
      <c r="J31" s="335">
        <f t="shared" si="0"/>
        <v>0.9761955862641426</v>
      </c>
      <c r="K31" s="336">
        <f t="shared" si="1"/>
        <v>0.9766878725785444</v>
      </c>
      <c r="L31" s="337">
        <v>9999</v>
      </c>
      <c r="M31" s="338">
        <f t="shared" si="2"/>
        <v>9765.902037912865</v>
      </c>
      <c r="N31" s="2"/>
      <c r="O31" s="263"/>
      <c r="P31" s="269"/>
      <c r="Q31" s="270">
        <f>+O31*60+P31</f>
        <v>0</v>
      </c>
    </row>
    <row r="32" spans="1:17" ht="15" customHeight="1">
      <c r="A32" s="341"/>
      <c r="B32" s="343"/>
      <c r="C32" s="343"/>
      <c r="D32" s="343"/>
      <c r="E32" s="343"/>
      <c r="F32" s="343"/>
      <c r="G32" s="343"/>
      <c r="H32" s="343"/>
      <c r="I32" s="343"/>
      <c r="J32" s="342"/>
      <c r="K32" s="332"/>
      <c r="L32" s="333"/>
      <c r="M32" s="334"/>
      <c r="N32" s="2"/>
      <c r="O32" s="263"/>
      <c r="P32" s="269"/>
      <c r="Q32" s="270">
        <f>+O32*60+P32</f>
        <v>0</v>
      </c>
    </row>
    <row r="33" ht="15" customHeight="1" thickBot="1"/>
    <row r="34" spans="2:13" ht="15" customHeight="1">
      <c r="B34" s="3" t="s">
        <v>12</v>
      </c>
      <c r="C34" s="363" t="s">
        <v>2</v>
      </c>
      <c r="D34" s="364"/>
      <c r="E34" s="4" t="s">
        <v>0</v>
      </c>
      <c r="F34" s="363" t="s">
        <v>11</v>
      </c>
      <c r="G34" s="365"/>
      <c r="H34" s="366"/>
      <c r="I34" s="275"/>
      <c r="J34" s="275"/>
      <c r="K34" s="275"/>
      <c r="L34" s="10"/>
      <c r="M34" s="10"/>
    </row>
    <row r="35" spans="2:13" ht="15" customHeight="1">
      <c r="B35" s="260" t="s">
        <v>13</v>
      </c>
      <c r="C35" s="385" t="s">
        <v>164</v>
      </c>
      <c r="D35" s="387"/>
      <c r="E35" s="6" t="s">
        <v>171</v>
      </c>
      <c r="F35" s="347"/>
      <c r="G35" s="380"/>
      <c r="H35" s="381"/>
      <c r="I35" s="275"/>
      <c r="J35" s="275"/>
      <c r="K35" s="275"/>
      <c r="L35" s="11"/>
      <c r="M35" s="10"/>
    </row>
    <row r="36" spans="2:13" ht="15" customHeight="1">
      <c r="B36" s="259" t="s">
        <v>14</v>
      </c>
      <c r="C36" s="385" t="s">
        <v>55</v>
      </c>
      <c r="D36" s="387"/>
      <c r="E36" s="6"/>
      <c r="F36" s="347"/>
      <c r="G36" s="380"/>
      <c r="H36" s="381"/>
      <c r="I36" s="276"/>
      <c r="J36" s="276"/>
      <c r="K36" s="276"/>
      <c r="L36" s="11"/>
      <c r="M36" s="10"/>
    </row>
    <row r="37" spans="2:13" ht="15" customHeight="1">
      <c r="B37" s="259"/>
      <c r="C37" s="385" t="s">
        <v>165</v>
      </c>
      <c r="D37" s="387"/>
      <c r="E37" s="6"/>
      <c r="F37" s="347"/>
      <c r="G37" s="380"/>
      <c r="H37" s="381"/>
      <c r="I37" s="277"/>
      <c r="J37" s="277"/>
      <c r="K37" s="277"/>
      <c r="L37" s="11"/>
      <c r="M37" s="10"/>
    </row>
    <row r="38" spans="2:13" ht="15" customHeight="1">
      <c r="B38" s="259"/>
      <c r="C38" s="385"/>
      <c r="D38" s="387"/>
      <c r="E38" s="24"/>
      <c r="F38" s="347"/>
      <c r="G38" s="380"/>
      <c r="H38" s="381"/>
      <c r="I38" s="277"/>
      <c r="J38" s="277"/>
      <c r="K38" s="277"/>
      <c r="L38" s="11"/>
      <c r="M38" s="10"/>
    </row>
    <row r="39" spans="2:13" ht="15" customHeight="1">
      <c r="B39" s="259"/>
      <c r="C39" s="385"/>
      <c r="D39" s="387"/>
      <c r="E39" s="6"/>
      <c r="F39" s="347"/>
      <c r="G39" s="380"/>
      <c r="H39" s="381"/>
      <c r="I39" s="277"/>
      <c r="J39" s="277"/>
      <c r="K39" s="277"/>
      <c r="L39" s="11"/>
      <c r="M39" s="10"/>
    </row>
    <row r="40" spans="2:13" ht="15" customHeight="1">
      <c r="B40" s="259" t="s">
        <v>15</v>
      </c>
      <c r="C40" s="385" t="s">
        <v>161</v>
      </c>
      <c r="D40" s="387"/>
      <c r="E40" s="6" t="s">
        <v>52</v>
      </c>
      <c r="F40" s="347"/>
      <c r="G40" s="380"/>
      <c r="H40" s="381"/>
      <c r="I40" s="276"/>
      <c r="J40" s="276"/>
      <c r="K40" s="276"/>
      <c r="L40" s="11"/>
      <c r="M40" s="10"/>
    </row>
    <row r="41" spans="2:13" ht="15" customHeight="1" thickBot="1">
      <c r="B41" s="258" t="s">
        <v>16</v>
      </c>
      <c r="C41" s="409"/>
      <c r="D41" s="411"/>
      <c r="E41" s="9"/>
      <c r="F41" s="402"/>
      <c r="G41" s="404"/>
      <c r="H41" s="405"/>
      <c r="I41" s="276"/>
      <c r="J41" s="276"/>
      <c r="K41" s="276"/>
      <c r="L41" s="11"/>
      <c r="M41" s="10"/>
    </row>
    <row r="42" ht="15" customHeight="1"/>
    <row r="43" spans="3:9" ht="12.75">
      <c r="C43" s="441"/>
      <c r="D43" s="442"/>
      <c r="E43" s="442"/>
      <c r="F43" s="442"/>
      <c r="G43" s="443"/>
      <c r="H43" s="443"/>
      <c r="I43" s="443"/>
    </row>
    <row r="44" spans="3:9" ht="12.75">
      <c r="C44" s="441"/>
      <c r="D44" s="442"/>
      <c r="E44" s="442"/>
      <c r="F44" s="442"/>
      <c r="G44" s="443"/>
      <c r="H44" s="443"/>
      <c r="I44" s="443"/>
    </row>
    <row r="45" spans="3:9" ht="12.75">
      <c r="C45" s="441"/>
      <c r="D45" s="442"/>
      <c r="E45" s="442"/>
      <c r="F45" s="442"/>
      <c r="G45" s="443"/>
      <c r="H45" s="443"/>
      <c r="I45" s="443"/>
    </row>
    <row r="46" spans="3:9" ht="12.75">
      <c r="C46" s="442"/>
      <c r="D46" s="442"/>
      <c r="E46" s="442"/>
      <c r="F46" s="442"/>
      <c r="G46" s="443"/>
      <c r="H46" s="443"/>
      <c r="I46" s="443"/>
    </row>
    <row r="47" spans="3:9" ht="12.75">
      <c r="C47" s="442"/>
      <c r="D47" s="442"/>
      <c r="E47" s="442"/>
      <c r="F47" s="442"/>
      <c r="G47" s="443"/>
      <c r="H47" s="443"/>
      <c r="I47" s="443"/>
    </row>
    <row r="48" spans="3:9" ht="12.75">
      <c r="C48" s="441"/>
      <c r="D48" s="442"/>
      <c r="E48" s="442"/>
      <c r="F48" s="442"/>
      <c r="G48" s="443"/>
      <c r="H48" s="443"/>
      <c r="I48" s="443"/>
    </row>
    <row r="49" spans="3:9" ht="12.75">
      <c r="C49" s="441"/>
      <c r="D49" s="441"/>
      <c r="E49" s="441"/>
      <c r="F49" s="441"/>
      <c r="G49" s="443"/>
      <c r="H49" s="443"/>
      <c r="I49" s="443"/>
    </row>
  </sheetData>
  <sheetProtection/>
  <mergeCells count="48">
    <mergeCell ref="C48:F48"/>
    <mergeCell ref="G48:I48"/>
    <mergeCell ref="C49:F49"/>
    <mergeCell ref="G49:I49"/>
    <mergeCell ref="C45:F45"/>
    <mergeCell ref="G45:I45"/>
    <mergeCell ref="C46:F46"/>
    <mergeCell ref="G46:I46"/>
    <mergeCell ref="C47:F47"/>
    <mergeCell ref="G47:I47"/>
    <mergeCell ref="C41:D41"/>
    <mergeCell ref="F41:H41"/>
    <mergeCell ref="C43:F43"/>
    <mergeCell ref="G43:I43"/>
    <mergeCell ref="C44:F44"/>
    <mergeCell ref="G44:I44"/>
    <mergeCell ref="C38:D38"/>
    <mergeCell ref="F38:H38"/>
    <mergeCell ref="C39:D39"/>
    <mergeCell ref="F39:H39"/>
    <mergeCell ref="C40:D40"/>
    <mergeCell ref="F40:H40"/>
    <mergeCell ref="C35:D35"/>
    <mergeCell ref="F35:H35"/>
    <mergeCell ref="C36:D36"/>
    <mergeCell ref="F36:H36"/>
    <mergeCell ref="C37:D37"/>
    <mergeCell ref="F37:H37"/>
    <mergeCell ref="O6:Q6"/>
    <mergeCell ref="C34:D34"/>
    <mergeCell ref="F34:H34"/>
    <mergeCell ref="E6:E7"/>
    <mergeCell ref="F6:F7"/>
    <mergeCell ref="J6:J7"/>
    <mergeCell ref="K6:K7"/>
    <mergeCell ref="A6:A7"/>
    <mergeCell ref="B6:B7"/>
    <mergeCell ref="C6:C7"/>
    <mergeCell ref="D6:D7"/>
    <mergeCell ref="L6:L7"/>
    <mergeCell ref="M6:M7"/>
    <mergeCell ref="A1:L1"/>
    <mergeCell ref="A2:L2"/>
    <mergeCell ref="O2:Q2"/>
    <mergeCell ref="A3:B4"/>
    <mergeCell ref="C3:M4"/>
    <mergeCell ref="O3:P3"/>
    <mergeCell ref="O4:P4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Jiří Kreisel</cp:lastModifiedBy>
  <cp:lastPrinted>2013-07-21T09:55:49Z</cp:lastPrinted>
  <dcterms:created xsi:type="dcterms:W3CDTF">2005-07-31T10:02:30Z</dcterms:created>
  <dcterms:modified xsi:type="dcterms:W3CDTF">2013-08-04T19:39:05Z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