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7400" windowHeight="3990" tabRatio="929" activeTab="0"/>
  </bookViews>
  <sheets>
    <sheet name="Titulní strana" sheetId="1" r:id="rId1"/>
    <sheet name="NSS-A" sheetId="2" r:id="rId2"/>
    <sheet name="NSS-B" sheetId="3" r:id="rId3"/>
    <sheet name="NSS-regatta" sheetId="4" r:id="rId4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'NSS-A'!$A$1:$AA$26</definedName>
    <definedName name="_xlnm.Print_Area" localSheetId="2">'NSS-B'!$A$1:$AA$24</definedName>
    <definedName name="_xlnm.Print_Area" localSheetId="3">'NSS-regatta'!$A$1:$M$28</definedName>
    <definedName name="_xlnm.Print_Area" localSheetId="0">'Titulní strana'!$A$1:$H$60</definedName>
  </definedNames>
  <calcPr fullCalcOnLoad="1"/>
</workbook>
</file>

<file path=xl/sharedStrings.xml><?xml version="1.0" encoding="utf-8"?>
<sst xmlns="http://schemas.openxmlformats.org/spreadsheetml/2006/main" count="440" uniqueCount="197">
  <si>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</si>
  <si>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</si>
  <si>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</si>
  <si>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</si>
  <si>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</si>
  <si>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</si>
  <si>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</si>
  <si>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</si>
  <si>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</si>
  <si>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</si>
  <si>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</si>
  <si>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</si>
  <si>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</si>
  <si>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</si>
  <si>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</si>
  <si>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</si>
  <si>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</si>
  <si>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</si>
  <si>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</si>
  <si>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</si>
  <si>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</si>
  <si>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</si>
  <si>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</si>
  <si>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</si>
  <si>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</si>
  <si>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</si>
  <si>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</si>
  <si>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</si>
  <si>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</si>
  <si>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</si>
  <si>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</si>
  <si>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</si>
  <si>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</si>
  <si>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</si>
  <si>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</si>
  <si>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</si>
  <si>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</si>
  <si>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</si>
  <si>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</si>
  <si>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</si>
  <si>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</si>
  <si>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1:25</t>
  </si>
  <si>
    <t>Bohuslav Ferjančič</t>
  </si>
  <si>
    <t>Lubomír Jedlička</t>
  </si>
  <si>
    <t>R-125</t>
  </si>
  <si>
    <t>Výsledky zpracoval: Jan Jedlička , kontrola Jiří Špinar-ved sekce NS</t>
  </si>
  <si>
    <t>1:20</t>
  </si>
  <si>
    <t>1:10</t>
  </si>
  <si>
    <t>1:12</t>
  </si>
  <si>
    <t>Jan Jedlička</t>
  </si>
  <si>
    <t>R-24</t>
  </si>
  <si>
    <t>Emler Vratislav</t>
  </si>
  <si>
    <t>131-026</t>
  </si>
  <si>
    <t>KLoM Ledenice</t>
  </si>
  <si>
    <t>Regatta</t>
  </si>
  <si>
    <t>"NAUTILUS"Proboštov</t>
  </si>
  <si>
    <t>CZ-02/A/OS</t>
  </si>
  <si>
    <t>KLM "Royal Dux" Duchcov</t>
  </si>
  <si>
    <t>NSS - A</t>
  </si>
  <si>
    <t>S</t>
  </si>
  <si>
    <t>V</t>
  </si>
  <si>
    <t>R</t>
  </si>
  <si>
    <t>Dosažený čas T [s]</t>
  </si>
  <si>
    <t>Přepočít. Jízdy Tz [s] a pořadí</t>
  </si>
  <si>
    <t>Součet pořadí</t>
  </si>
  <si>
    <t>[mm]</t>
  </si>
  <si>
    <t>[kg]</t>
  </si>
  <si>
    <t>1. j</t>
  </si>
  <si>
    <t>2. j</t>
  </si>
  <si>
    <t>3. j</t>
  </si>
  <si>
    <t>P</t>
  </si>
  <si>
    <t>Sea Wind</t>
  </si>
  <si>
    <t>1:22</t>
  </si>
  <si>
    <t>Chmelka František</t>
  </si>
  <si>
    <t>Trigger</t>
  </si>
  <si>
    <t>1:15</t>
  </si>
  <si>
    <t>Uherková Marcela</t>
  </si>
  <si>
    <t>480-008</t>
  </si>
  <si>
    <t>Zapletal Karel</t>
  </si>
  <si>
    <t>134-006</t>
  </si>
  <si>
    <t>NSS - B</t>
  </si>
  <si>
    <t>Egrt Karel</t>
  </si>
  <si>
    <t>091-001</t>
  </si>
  <si>
    <t>Thalassa</t>
  </si>
  <si>
    <t>Atlantis</t>
  </si>
  <si>
    <t>Kroupa Milan</t>
  </si>
  <si>
    <t>131-011</t>
  </si>
  <si>
    <t>Medveděv Michal</t>
  </si>
  <si>
    <t>131-022</t>
  </si>
  <si>
    <t>Zeman Jaroslav</t>
  </si>
  <si>
    <t>028-010</t>
  </si>
  <si>
    <r>
      <t>K</t>
    </r>
    <r>
      <rPr>
        <b/>
        <vertAlign val="subscript"/>
        <sz val="10"/>
        <rFont val="Arial CE"/>
        <family val="2"/>
      </rPr>
      <t>WL</t>
    </r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</si>
  <si>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</si>
  <si>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</si>
  <si>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</si>
  <si>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Dove</t>
  </si>
  <si>
    <t>1:16</t>
  </si>
  <si>
    <t>Dorian Gray 2</t>
  </si>
  <si>
    <t>Pen Duick</t>
  </si>
  <si>
    <t>Mrákota Josef</t>
  </si>
  <si>
    <t>168-027</t>
  </si>
  <si>
    <t>Spray</t>
  </si>
  <si>
    <t>1:11</t>
  </si>
  <si>
    <t>Ing. Zdeněk Tomášek</t>
  </si>
  <si>
    <t>NSS</t>
  </si>
  <si>
    <t>start. č. 3:</t>
  </si>
  <si>
    <t>Ved.startov. č. 3:</t>
  </si>
  <si>
    <t>131-058</t>
  </si>
  <si>
    <t>Jakubík Miloš</t>
  </si>
  <si>
    <t>MK Slezsko Český Těšín</t>
  </si>
  <si>
    <t>Kreisel Jiří</t>
  </si>
  <si>
    <t>131-041</t>
  </si>
  <si>
    <t>Přepočít. Jízdy Tz [s]</t>
  </si>
  <si>
    <t>Halama Libor</t>
  </si>
  <si>
    <t>131-035</t>
  </si>
  <si>
    <t>CZ-29/B</t>
  </si>
  <si>
    <t>Endeavour</t>
  </si>
  <si>
    <t>Pešek Jaroslav</t>
  </si>
  <si>
    <t>140-041</t>
  </si>
  <si>
    <t>KLoM Kolín</t>
  </si>
  <si>
    <t>Illbruck</t>
  </si>
  <si>
    <t>Douša Ladislav</t>
  </si>
  <si>
    <t>Karl und Marie</t>
  </si>
  <si>
    <t>1:17</t>
  </si>
  <si>
    <t>Nejhorší jízda</t>
  </si>
  <si>
    <t>Morava Hodonín</t>
  </si>
  <si>
    <t>KLoM Admiral Jablonec n. N.</t>
  </si>
  <si>
    <t>Kroupa Petr</t>
  </si>
  <si>
    <t>131-044</t>
  </si>
  <si>
    <t>Pirate</t>
  </si>
  <si>
    <t>Kincl Antonín</t>
  </si>
  <si>
    <t>336-009</t>
  </si>
  <si>
    <t>Barrakuda</t>
  </si>
  <si>
    <t>336-003</t>
  </si>
  <si>
    <t>1:13,5</t>
  </si>
  <si>
    <t>KLoM Delta Pardubice</t>
  </si>
  <si>
    <t>Malhaus Jiří</t>
  </si>
  <si>
    <t>145-060</t>
  </si>
  <si>
    <t>Jiří Špinar</t>
  </si>
  <si>
    <t>Zdeněk Hanzlík</t>
  </si>
  <si>
    <t>CZ-19/B</t>
  </si>
  <si>
    <t>František Hosnedl</t>
  </si>
  <si>
    <t>R-27</t>
  </si>
  <si>
    <t>Termín: 18.06.2010 - 20.06.2010</t>
  </si>
  <si>
    <t>Termín: 20.06.2010</t>
  </si>
  <si>
    <t>Dorian Gray</t>
  </si>
  <si>
    <t>min.</t>
  </si>
  <si>
    <t>sek.</t>
  </si>
  <si>
    <t>celkem</t>
  </si>
  <si>
    <t>1. jízda</t>
  </si>
  <si>
    <t>2. jízda</t>
  </si>
  <si>
    <t>3. jízda</t>
  </si>
  <si>
    <t>ATC Podroužek Netolice</t>
  </si>
  <si>
    <t>členové MAJÁKU Borovany</t>
  </si>
  <si>
    <t>Jaroslava Hosnedlová</t>
  </si>
  <si>
    <t>Bohuslav Ferajnčič</t>
  </si>
  <si>
    <t>Ing. Zdeněk Hanzlík</t>
  </si>
  <si>
    <t>Jaroslav Šesták</t>
  </si>
  <si>
    <t>CZ-26/B</t>
  </si>
  <si>
    <t>Jiří Hinterhölz</t>
  </si>
  <si>
    <t>R-11</t>
  </si>
  <si>
    <t>Vladislav Šesták</t>
  </si>
  <si>
    <t>CZ-27/B</t>
  </si>
  <si>
    <t>(pouze v případě nových modelů, jinak převzato z Lo-16)</t>
  </si>
  <si>
    <t>18.6. v 9:30 nástupem závodníků</t>
  </si>
  <si>
    <t>Nashledanou se těší modeláři z MAJÁKU Borovany</t>
  </si>
  <si>
    <t>www.majakborovany.wz.cz</t>
  </si>
  <si>
    <t>50% času</t>
  </si>
  <si>
    <t>100% času</t>
  </si>
  <si>
    <t>Soutěž: 4. soutěž  "Seriálu MiČR - NS"; Jinolice; ATC Eden 2010</t>
  </si>
  <si>
    <t>Folkman Ladislav</t>
  </si>
  <si>
    <t>140-056</t>
  </si>
  <si>
    <t>Voyager</t>
  </si>
  <si>
    <t>535-001</t>
  </si>
  <si>
    <t>MK Drozdov</t>
  </si>
  <si>
    <t>KLoM Písek</t>
  </si>
  <si>
    <t>(převzato z Lo-16) 2</t>
  </si>
  <si>
    <t>Rozhodčí             1</t>
  </si>
  <si>
    <t>18. - 20.6.2010</t>
  </si>
  <si>
    <t>18.6. od 10:00 do 11:30 hodnocení nových modelů</t>
  </si>
  <si>
    <t>20.6. v 13:30 vyhlášení výsledků soutěže</t>
  </si>
  <si>
    <t>Kristýna Voráčková</t>
  </si>
  <si>
    <t>Pavel Sviták</t>
  </si>
  <si>
    <t>4. soutěž "Seriálu MiČR - NS" – Netolice, ATC Podroužek</t>
  </si>
  <si>
    <t>Výsledková listina   Lo-19</t>
  </si>
  <si>
    <t>19.6. od 12:30 do 18:35 soutěžní jízdy</t>
  </si>
  <si>
    <t>20.6. od 8:00 do 12:35 soutěžní jízdy</t>
  </si>
  <si>
    <t xml:space="preserve">20.6. ve 12:35 konec jízd, </t>
  </si>
  <si>
    <t>Soutěž: 4. soutěž  "Seriálu MiČR - NS"; Netolice; ATC Podroužek 2010</t>
  </si>
  <si>
    <t>Ivan Grňa</t>
  </si>
  <si>
    <t>CZ-13/A</t>
  </si>
  <si>
    <t>CZ-16/A/OS</t>
  </si>
  <si>
    <t>Michal Ferjančič</t>
  </si>
  <si>
    <t>R-26</t>
  </si>
  <si>
    <t>Pavel Jedlička</t>
  </si>
  <si>
    <t>R-15</t>
  </si>
  <si>
    <t>Oblačno, občas mírný déšť, mírný vítr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</si>
</sst>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3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1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 diagonalUp="1">
      <left style="thin">
        <color indexed="8"/>
      </left>
      <right style="thin">
        <color indexed="8"/>
      </right>
      <top style="thin"/>
      <bottom style="thin"/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/>
      <bottom style="medium">
        <color indexed="8"/>
      </bottom>
      <diagonal style="thin">
        <color indexed="8"/>
      </diagonal>
    </border>
    <border>
      <left style="thin">
        <color indexed="8"/>
      </left>
      <right style="thin"/>
      <top style="medium">
        <color indexed="8"/>
      </top>
      <bottom style="thin"/>
    </border>
    <border diagonalUp="1">
      <left style="thin">
        <color indexed="8"/>
      </left>
      <right style="thin">
        <color indexed="8"/>
      </right>
      <top style="medium">
        <color indexed="8"/>
      </top>
      <bottom style="thin"/>
      <diagonal style="thin">
        <color indexed="8"/>
      </diagonal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23">
      <alignment/>
      <protection/>
    </xf>
    <xf numFmtId="0" fontId="2" fillId="0" borderId="0" xfId="23" applyFont="1">
      <alignment/>
      <protection/>
    </xf>
    <xf numFmtId="0" fontId="2" fillId="0" borderId="0" xfId="23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right"/>
      <protection/>
    </xf>
    <xf numFmtId="0" fontId="5" fillId="0" borderId="0" xfId="23" applyFont="1">
      <alignment/>
      <protection/>
    </xf>
    <xf numFmtId="14" fontId="4" fillId="0" borderId="0" xfId="20" applyNumberFormat="1" applyFont="1" applyAlignment="1">
      <alignment horizontal="left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left"/>
      <protection/>
    </xf>
    <xf numFmtId="0" fontId="5" fillId="0" borderId="0" xfId="23" applyFont="1" applyAlignment="1">
      <alignment horizontal="right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left"/>
      <protection/>
    </xf>
    <xf numFmtId="0" fontId="6" fillId="0" borderId="0" xfId="20" applyFont="1" applyAlignment="1">
      <alignment horizontal="right"/>
      <protection/>
    </xf>
    <xf numFmtId="0" fontId="4" fillId="0" borderId="0" xfId="20" applyFont="1" applyAlignment="1">
      <alignment horizontal="center"/>
      <protection/>
    </xf>
    <xf numFmtId="0" fontId="4" fillId="0" borderId="0" xfId="0" applyFont="1" applyAlignment="1">
      <alignment/>
    </xf>
    <xf numFmtId="0" fontId="3" fillId="0" borderId="0" xfId="20" applyFont="1" applyAlignment="1">
      <alignment horizontal="right"/>
      <protection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/>
    </xf>
    <xf numFmtId="49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/>
    </xf>
    <xf numFmtId="49" fontId="12" fillId="0" borderId="4" xfId="0" applyNumberFormat="1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6" fillId="0" borderId="0" xfId="20" applyFont="1" applyFill="1" applyAlignment="1">
      <alignment horizontal="left"/>
      <protection/>
    </xf>
    <xf numFmtId="0" fontId="4" fillId="0" borderId="0" xfId="20" applyFont="1" applyFill="1" applyBorder="1" applyAlignment="1">
      <alignment horizontal="left"/>
      <protection/>
    </xf>
    <xf numFmtId="0" fontId="5" fillId="0" borderId="0" xfId="23" applyFont="1" applyFill="1">
      <alignment/>
      <protection/>
    </xf>
    <xf numFmtId="49" fontId="12" fillId="2" borderId="8" xfId="0" applyNumberFormat="1" applyFont="1" applyFill="1" applyBorder="1" applyAlignment="1">
      <alignment horizontal="center"/>
    </xf>
    <xf numFmtId="0" fontId="0" fillId="0" borderId="5" xfId="21" applyFill="1" applyBorder="1" applyAlignment="1">
      <alignment horizontal="center" vertical="center"/>
      <protection/>
    </xf>
    <xf numFmtId="0" fontId="0" fillId="0" borderId="1" xfId="21" applyFill="1" applyBorder="1" applyAlignment="1">
      <alignment horizontal="center" vertical="center"/>
      <protection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/>
    </xf>
    <xf numFmtId="0" fontId="0" fillId="0" borderId="3" xfId="27" applyFont="1" applyFill="1" applyBorder="1" applyAlignment="1">
      <alignment vertical="center"/>
      <protection/>
    </xf>
    <xf numFmtId="49" fontId="0" fillId="0" borderId="3" xfId="27" applyNumberFormat="1" applyFont="1" applyFill="1" applyBorder="1" applyAlignment="1">
      <alignment horizontal="center" vertical="center"/>
      <protection/>
    </xf>
    <xf numFmtId="165" fontId="19" fillId="0" borderId="3" xfId="0" applyNumberFormat="1" applyFont="1" applyFill="1" applyBorder="1" applyAlignment="1">
      <alignment horizontal="center" vertical="center"/>
    </xf>
    <xf numFmtId="0" fontId="0" fillId="0" borderId="5" xfId="27" applyFont="1" applyFill="1" applyBorder="1" applyAlignment="1">
      <alignment vertical="center"/>
      <protection/>
    </xf>
    <xf numFmtId="49" fontId="0" fillId="0" borderId="5" xfId="27" applyNumberFormat="1" applyFont="1" applyFill="1" applyBorder="1" applyAlignment="1">
      <alignment horizontal="center" vertical="center"/>
      <protection/>
    </xf>
    <xf numFmtId="3" fontId="1" fillId="0" borderId="5" xfId="25" applyNumberFormat="1" applyFont="1" applyFill="1" applyBorder="1" applyAlignment="1" applyProtection="1">
      <alignment horizontal="center" vertical="center"/>
      <protection locked="0"/>
    </xf>
    <xf numFmtId="164" fontId="1" fillId="0" borderId="5" xfId="25" applyNumberFormat="1" applyFont="1" applyFill="1" applyBorder="1" applyAlignment="1" applyProtection="1">
      <alignment horizontal="center" vertical="center"/>
      <protection locked="0"/>
    </xf>
    <xf numFmtId="4" fontId="1" fillId="0" borderId="5" xfId="25" applyNumberFormat="1" applyFont="1" applyFill="1" applyBorder="1" applyAlignment="1" applyProtection="1">
      <alignment horizontal="center" vertical="center"/>
      <protection locked="0"/>
    </xf>
    <xf numFmtId="165" fontId="19" fillId="0" borderId="5" xfId="0" applyNumberFormat="1" applyFont="1" applyFill="1" applyBorder="1" applyAlignment="1">
      <alignment horizontal="center" vertical="center"/>
    </xf>
    <xf numFmtId="4" fontId="12" fillId="0" borderId="5" xfId="27" applyNumberFormat="1" applyFont="1" applyFill="1" applyBorder="1" applyAlignment="1">
      <alignment horizontal="center" vertical="center"/>
      <protection/>
    </xf>
    <xf numFmtId="1" fontId="0" fillId="0" borderId="5" xfId="27" applyNumberFormat="1" applyFont="1" applyFill="1" applyBorder="1" applyAlignment="1">
      <alignment horizontal="center" vertical="center"/>
      <protection/>
    </xf>
    <xf numFmtId="0" fontId="0" fillId="0" borderId="13" xfId="27" applyFont="1" applyFill="1" applyBorder="1" applyAlignment="1">
      <alignment vertical="center"/>
      <protection/>
    </xf>
    <xf numFmtId="165" fontId="19" fillId="0" borderId="1" xfId="0" applyNumberFormat="1" applyFont="1" applyFill="1" applyBorder="1" applyAlignment="1">
      <alignment horizontal="center" vertical="center"/>
    </xf>
    <xf numFmtId="4" fontId="12" fillId="0" borderId="1" xfId="27" applyNumberFormat="1" applyFont="1" applyFill="1" applyBorder="1" applyAlignment="1">
      <alignment horizontal="center" vertical="center"/>
      <protection/>
    </xf>
    <xf numFmtId="1" fontId="0" fillId="0" borderId="1" xfId="27" applyNumberFormat="1" applyFont="1" applyFill="1" applyBorder="1" applyAlignment="1">
      <alignment horizontal="center" vertical="center"/>
      <protection/>
    </xf>
    <xf numFmtId="0" fontId="0" fillId="0" borderId="5" xfId="24" applyFont="1" applyBorder="1">
      <alignment/>
      <protection/>
    </xf>
    <xf numFmtId="0" fontId="13" fillId="0" borderId="13" xfId="0" applyFont="1" applyBorder="1" applyAlignment="1">
      <alignment/>
    </xf>
    <xf numFmtId="3" fontId="1" fillId="0" borderId="5" xfId="26" applyNumberFormat="1" applyFont="1" applyFill="1" applyBorder="1" applyAlignment="1" applyProtection="1">
      <alignment horizontal="center" vertical="center"/>
      <protection locked="0"/>
    </xf>
    <xf numFmtId="164" fontId="1" fillId="0" borderId="5" xfId="26" applyNumberFormat="1" applyFont="1" applyFill="1" applyBorder="1" applyAlignment="1" applyProtection="1">
      <alignment horizontal="center" vertical="center"/>
      <protection locked="0"/>
    </xf>
    <xf numFmtId="4" fontId="1" fillId="0" borderId="5" xfId="26" applyNumberFormat="1" applyFont="1" applyFill="1" applyBorder="1" applyAlignment="1" applyProtection="1">
      <alignment horizontal="center" vertical="center"/>
      <protection locked="0"/>
    </xf>
    <xf numFmtId="3" fontId="1" fillId="0" borderId="1" xfId="26" applyNumberFormat="1" applyFont="1" applyFill="1" applyBorder="1" applyAlignment="1" applyProtection="1">
      <alignment horizontal="center" vertical="center"/>
      <protection locked="0"/>
    </xf>
    <xf numFmtId="164" fontId="1" fillId="0" borderId="1" xfId="26" applyNumberFormat="1" applyFont="1" applyFill="1" applyBorder="1" applyAlignment="1" applyProtection="1">
      <alignment horizontal="center" vertical="center"/>
      <protection locked="0"/>
    </xf>
    <xf numFmtId="4" fontId="1" fillId="0" borderId="1" xfId="26" applyNumberFormat="1" applyFont="1" applyFill="1" applyBorder="1" applyAlignment="1" applyProtection="1">
      <alignment horizontal="center" vertical="center"/>
      <protection locked="0"/>
    </xf>
    <xf numFmtId="49" fontId="1" fillId="0" borderId="5" xfId="22" applyNumberFormat="1" applyBorder="1" applyAlignment="1">
      <alignment vertical="center"/>
      <protection/>
    </xf>
    <xf numFmtId="0" fontId="4" fillId="0" borderId="0" xfId="20" applyFont="1" applyAlignment="1">
      <alignment horizontal="left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2" fillId="0" borderId="4" xfId="0" applyFont="1" applyBorder="1" applyAlignment="1">
      <alignment/>
    </xf>
    <xf numFmtId="0" fontId="12" fillId="0" borderId="7" xfId="0" applyFont="1" applyBorder="1" applyAlignment="1">
      <alignment/>
    </xf>
    <xf numFmtId="0" fontId="0" fillId="0" borderId="16" xfId="27" applyFont="1" applyFill="1" applyBorder="1" applyAlignment="1">
      <alignment vertical="center"/>
      <protection/>
    </xf>
    <xf numFmtId="0" fontId="12" fillId="2" borderId="18" xfId="0" applyFont="1" applyFill="1" applyBorder="1" applyAlignment="1">
      <alignment horizontal="center" vertical="center" wrapText="1"/>
    </xf>
    <xf numFmtId="3" fontId="1" fillId="0" borderId="3" xfId="25" applyNumberFormat="1" applyFont="1" applyFill="1" applyBorder="1" applyAlignment="1" applyProtection="1">
      <alignment horizontal="center" vertical="center"/>
      <protection locked="0"/>
    </xf>
    <xf numFmtId="164" fontId="1" fillId="0" borderId="3" xfId="25" applyNumberFormat="1" applyFont="1" applyFill="1" applyBorder="1" applyAlignment="1" applyProtection="1">
      <alignment horizontal="center" vertical="center"/>
      <protection locked="0"/>
    </xf>
    <xf numFmtId="4" fontId="1" fillId="0" borderId="3" xfId="25" applyNumberFormat="1" applyFont="1" applyFill="1" applyBorder="1" applyAlignment="1" applyProtection="1">
      <alignment horizontal="center" vertical="center"/>
      <protection locked="0"/>
    </xf>
    <xf numFmtId="0" fontId="0" fillId="0" borderId="15" xfId="27" applyFont="1" applyFill="1" applyBorder="1" applyAlignment="1">
      <alignment horizontal="center" vertical="center"/>
      <protection/>
    </xf>
    <xf numFmtId="49" fontId="12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9" fontId="0" fillId="0" borderId="1" xfId="27" applyNumberFormat="1" applyFont="1" applyFill="1" applyBorder="1" applyAlignment="1">
      <alignment horizontal="center" vertical="center"/>
      <protection/>
    </xf>
    <xf numFmtId="0" fontId="0" fillId="0" borderId="1" xfId="27" applyFont="1" applyFill="1" applyBorder="1" applyAlignment="1">
      <alignment vertical="center"/>
      <protection/>
    </xf>
    <xf numFmtId="0" fontId="0" fillId="0" borderId="1" xfId="0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1" fontId="0" fillId="0" borderId="1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20" applyFont="1" applyAlignment="1">
      <alignment horizontal="left"/>
      <protection/>
    </xf>
    <xf numFmtId="0" fontId="0" fillId="0" borderId="5" xfId="27" applyFont="1" applyFill="1" applyBorder="1" applyAlignment="1">
      <alignment horizontal="center" vertical="center"/>
      <protection/>
    </xf>
    <xf numFmtId="1" fontId="0" fillId="0" borderId="4" xfId="0" applyNumberFormat="1" applyFill="1" applyBorder="1" applyAlignment="1">
      <alignment horizontal="center" vertical="center"/>
    </xf>
    <xf numFmtId="1" fontId="12" fillId="0" borderId="17" xfId="27" applyNumberFormat="1" applyFont="1" applyFill="1" applyBorder="1" applyAlignment="1">
      <alignment horizontal="center" vertical="center"/>
      <protection/>
    </xf>
    <xf numFmtId="1" fontId="0" fillId="0" borderId="5" xfId="0" applyNumberForma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49" fontId="0" fillId="0" borderId="14" xfId="27" applyNumberFormat="1" applyFont="1" applyFill="1" applyBorder="1" applyAlignment="1">
      <alignment horizontal="center" vertical="center"/>
      <protection/>
    </xf>
    <xf numFmtId="1" fontId="12" fillId="0" borderId="20" xfId="27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5" xfId="27" applyFont="1" applyFill="1" applyBorder="1" applyAlignment="1">
      <alignment horizontal="left" vertical="center"/>
      <protection/>
    </xf>
    <xf numFmtId="0" fontId="0" fillId="0" borderId="22" xfId="0" applyFont="1" applyFill="1" applyBorder="1" applyAlignment="1">
      <alignment vertical="center"/>
    </xf>
    <xf numFmtId="3" fontId="1" fillId="0" borderId="14" xfId="25" applyNumberFormat="1" applyFont="1" applyFill="1" applyBorder="1" applyAlignment="1" applyProtection="1">
      <alignment horizontal="center" vertical="center"/>
      <protection locked="0"/>
    </xf>
    <xf numFmtId="164" fontId="1" fillId="0" borderId="14" xfId="25" applyNumberFormat="1" applyFont="1" applyFill="1" applyBorder="1" applyAlignment="1" applyProtection="1">
      <alignment horizontal="center" vertical="center"/>
      <protection locked="0"/>
    </xf>
    <xf numFmtId="4" fontId="1" fillId="0" borderId="14" xfId="25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19" xfId="27" applyNumberFormat="1" applyFont="1" applyFill="1" applyBorder="1" applyAlignment="1">
      <alignment horizontal="center" vertical="center"/>
      <protection/>
    </xf>
    <xf numFmtId="1" fontId="0" fillId="0" borderId="24" xfId="27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1" fillId="0" borderId="0" xfId="23" applyBorder="1">
      <alignment/>
      <protection/>
    </xf>
    <xf numFmtId="0" fontId="0" fillId="0" borderId="25" xfId="0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49" fontId="0" fillId="0" borderId="5" xfId="27" applyNumberFormat="1" applyFont="1" applyFill="1" applyBorder="1" applyAlignment="1">
      <alignment horizontal="left" vertical="center"/>
      <protection/>
    </xf>
    <xf numFmtId="0" fontId="0" fillId="0" borderId="1" xfId="0" applyFont="1" applyFill="1" applyBorder="1" applyAlignment="1">
      <alignment horizontal="center" vertical="center"/>
    </xf>
    <xf numFmtId="1" fontId="12" fillId="0" borderId="32" xfId="27" applyNumberFormat="1" applyFont="1" applyFill="1" applyBorder="1" applyAlignment="1">
      <alignment horizontal="center" vertical="center"/>
      <protection/>
    </xf>
    <xf numFmtId="1" fontId="12" fillId="0" borderId="33" xfId="27" applyNumberFormat="1" applyFont="1" applyFill="1" applyBorder="1" applyAlignment="1">
      <alignment horizontal="center" vertical="center"/>
      <protection/>
    </xf>
    <xf numFmtId="1" fontId="0" fillId="0" borderId="31" xfId="0" applyNumberFormat="1" applyBorder="1" applyAlignment="1">
      <alignment vertical="center"/>
    </xf>
    <xf numFmtId="1" fontId="0" fillId="0" borderId="34" xfId="0" applyNumberFormat="1" applyBorder="1" applyAlignment="1">
      <alignment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1" fillId="0" borderId="11" xfId="25" applyNumberFormat="1" applyFont="1" applyFill="1" applyBorder="1" applyAlignment="1" applyProtection="1">
      <alignment horizontal="center" vertical="center"/>
      <protection locked="0"/>
    </xf>
    <xf numFmtId="164" fontId="1" fillId="0" borderId="11" xfId="25" applyNumberFormat="1" applyFont="1" applyFill="1" applyBorder="1" applyAlignment="1" applyProtection="1">
      <alignment horizontal="center" vertical="center"/>
      <protection locked="0"/>
    </xf>
    <xf numFmtId="4" fontId="1" fillId="0" borderId="11" xfId="25" applyNumberFormat="1" applyFont="1" applyFill="1" applyBorder="1" applyAlignment="1" applyProtection="1">
      <alignment horizontal="center" vertical="center"/>
      <protection locked="0"/>
    </xf>
    <xf numFmtId="1" fontId="12" fillId="0" borderId="36" xfId="27" applyNumberFormat="1" applyFont="1" applyFill="1" applyBorder="1" applyAlignment="1">
      <alignment horizontal="center" vertical="center"/>
      <protection/>
    </xf>
    <xf numFmtId="1" fontId="12" fillId="0" borderId="37" xfId="27" applyNumberFormat="1" applyFont="1" applyFill="1" applyBorder="1" applyAlignment="1">
      <alignment horizontal="center" vertical="center"/>
      <protection/>
    </xf>
    <xf numFmtId="1" fontId="12" fillId="0" borderId="21" xfId="27" applyNumberFormat="1" applyFont="1" applyFill="1" applyBorder="1" applyAlignment="1">
      <alignment horizontal="center" vertical="center"/>
      <protection/>
    </xf>
    <xf numFmtId="1" fontId="0" fillId="0" borderId="3" xfId="0" applyNumberFormat="1" applyBorder="1" applyAlignment="1">
      <alignment horizontal="center" vertical="center"/>
    </xf>
    <xf numFmtId="1" fontId="12" fillId="0" borderId="38" xfId="27" applyNumberFormat="1" applyFont="1" applyFill="1" applyBorder="1" applyAlignment="1">
      <alignment horizontal="center" vertical="center"/>
      <protection/>
    </xf>
    <xf numFmtId="49" fontId="1" fillId="0" borderId="14" xfId="22" applyNumberFormat="1" applyBorder="1" applyAlignment="1">
      <alignment vertical="center"/>
      <protection/>
    </xf>
    <xf numFmtId="0" fontId="0" fillId="0" borderId="14" xfId="27" applyFont="1" applyFill="1" applyBorder="1" applyAlignment="1">
      <alignment horizontal="left" vertical="center"/>
      <protection/>
    </xf>
    <xf numFmtId="1" fontId="12" fillId="0" borderId="39" xfId="27" applyNumberFormat="1" applyFont="1" applyFill="1" applyBorder="1" applyAlignment="1">
      <alignment horizontal="center" vertical="center"/>
      <protection/>
    </xf>
    <xf numFmtId="0" fontId="13" fillId="0" borderId="19" xfId="0" applyFont="1" applyBorder="1" applyAlignment="1">
      <alignment/>
    </xf>
    <xf numFmtId="0" fontId="0" fillId="0" borderId="1" xfId="0" applyFont="1" applyBorder="1" applyAlignment="1">
      <alignment/>
    </xf>
    <xf numFmtId="0" fontId="13" fillId="0" borderId="24" xfId="0" applyFont="1" applyBorder="1" applyAlignment="1">
      <alignment/>
    </xf>
    <xf numFmtId="0" fontId="0" fillId="0" borderId="1" xfId="0" applyBorder="1" applyAlignment="1">
      <alignment/>
    </xf>
    <xf numFmtId="0" fontId="12" fillId="0" borderId="24" xfId="0" applyFont="1" applyBorder="1" applyAlignment="1">
      <alignment/>
    </xf>
    <xf numFmtId="0" fontId="12" fillId="0" borderId="5" xfId="0" applyFont="1" applyBorder="1" applyAlignment="1">
      <alignment/>
    </xf>
    <xf numFmtId="0" fontId="4" fillId="0" borderId="0" xfId="20" applyFont="1" applyBorder="1" applyAlignment="1">
      <alignment horizontal="left"/>
      <protection/>
    </xf>
    <xf numFmtId="0" fontId="8" fillId="0" borderId="0" xfId="20" applyFont="1" applyBorder="1" applyAlignment="1">
      <alignment horizontal="center"/>
      <protection/>
    </xf>
    <xf numFmtId="0" fontId="9" fillId="0" borderId="0" xfId="17" applyNumberFormat="1" applyFill="1" applyBorder="1" applyAlignment="1" applyProtection="1">
      <alignment horizontal="center"/>
      <protection/>
    </xf>
    <xf numFmtId="49" fontId="21" fillId="0" borderId="0" xfId="23" applyNumberFormat="1" applyFont="1" applyBorder="1" applyAlignment="1">
      <alignment horizontal="center"/>
      <protection/>
    </xf>
    <xf numFmtId="49" fontId="20" fillId="0" borderId="0" xfId="23" applyNumberFormat="1" applyFont="1" applyBorder="1" applyAlignment="1">
      <alignment horizontal="center"/>
      <protection/>
    </xf>
    <xf numFmtId="0" fontId="0" fillId="0" borderId="0" xfId="20" applyFont="1" applyAlignment="1">
      <alignment horizontal="left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2" fillId="0" borderId="7" xfId="0" applyFont="1" applyBorder="1" applyAlignment="1">
      <alignment/>
    </xf>
    <xf numFmtId="49" fontId="0" fillId="0" borderId="1" xfId="0" applyNumberFormat="1" applyBorder="1" applyAlignment="1">
      <alignment/>
    </xf>
    <xf numFmtId="0" fontId="12" fillId="0" borderId="4" xfId="0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43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5" xfId="0" applyBorder="1" applyAlignment="1">
      <alignment/>
    </xf>
    <xf numFmtId="0" fontId="12" fillId="0" borderId="19" xfId="0" applyFont="1" applyBorder="1" applyAlignment="1">
      <alignment/>
    </xf>
    <xf numFmtId="0" fontId="13" fillId="0" borderId="44" xfId="0" applyFont="1" applyBorder="1" applyAlignment="1">
      <alignment/>
    </xf>
    <xf numFmtId="0" fontId="0" fillId="0" borderId="4" xfId="0" applyBorder="1" applyAlignment="1">
      <alignment/>
    </xf>
    <xf numFmtId="49" fontId="0" fillId="0" borderId="5" xfId="0" applyNumberFormat="1" applyFont="1" applyBorder="1" applyAlignment="1">
      <alignment/>
    </xf>
    <xf numFmtId="0" fontId="13" fillId="0" borderId="5" xfId="0" applyFont="1" applyBorder="1" applyAlignment="1">
      <alignment/>
    </xf>
    <xf numFmtId="49" fontId="0" fillId="0" borderId="5" xfId="0" applyNumberFormat="1" applyBorder="1" applyAlignment="1">
      <alignment/>
    </xf>
    <xf numFmtId="49" fontId="12" fillId="0" borderId="4" xfId="0" applyNumberFormat="1" applyFont="1" applyBorder="1" applyAlignment="1">
      <alignment/>
    </xf>
    <xf numFmtId="0" fontId="12" fillId="2" borderId="4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/>
    </xf>
    <xf numFmtId="0" fontId="12" fillId="0" borderId="30" xfId="0" applyFont="1" applyBorder="1" applyAlignment="1">
      <alignment/>
    </xf>
    <xf numFmtId="49" fontId="12" fillId="0" borderId="2" xfId="0" applyNumberFormat="1" applyFont="1" applyBorder="1" applyAlignment="1">
      <alignment/>
    </xf>
    <xf numFmtId="49" fontId="12" fillId="0" borderId="3" xfId="0" applyNumberFormat="1" applyFont="1" applyBorder="1" applyAlignment="1">
      <alignment/>
    </xf>
    <xf numFmtId="0" fontId="12" fillId="2" borderId="46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/>
    </xf>
    <xf numFmtId="0" fontId="12" fillId="2" borderId="49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49" fontId="0" fillId="0" borderId="13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54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56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57" xfId="0" applyFont="1" applyBorder="1" applyAlignment="1">
      <alignment/>
    </xf>
    <xf numFmtId="0" fontId="13" fillId="0" borderId="58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</cellXfs>
  <cellStyles count="1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orohr_ 2003k" xfId="20"/>
    <cellStyle name="normální_borohradekmicr2006" xfId="21"/>
    <cellStyle name="normální_F4-A sen" xfId="22"/>
    <cellStyle name="normální_netolice2005" xfId="23"/>
    <cellStyle name="normální_Regatta_vysl" xfId="24"/>
    <cellStyle name="normální_Regatta_vysl_06" xfId="25"/>
    <cellStyle name="normální_Regatta_vysl_06_výsledková listina 2008 - 1 soutěž" xfId="26"/>
    <cellStyle name="normální_St_listiny" xfId="27"/>
    <cellStyle name="Percent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jakborovany.wz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view="pageBreakPreview" zoomScale="75" zoomScaleSheetLayoutView="75" workbookViewId="0" topLeftCell="A16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182" t="s">
        <v>184</v>
      </c>
      <c r="B1" s="182"/>
      <c r="C1" s="182"/>
      <c r="D1" s="182"/>
      <c r="E1" s="182"/>
    </row>
    <row r="2" spans="1:15" ht="20.25">
      <c r="A2" s="181" t="s">
        <v>183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9" ht="16.5">
      <c r="A3" s="2"/>
      <c r="B3" s="3"/>
      <c r="C3" s="2"/>
      <c r="D3" s="2"/>
      <c r="E3" s="4"/>
      <c r="H3" s="129"/>
      <c r="I3" s="129"/>
    </row>
    <row r="4" spans="1:9" ht="14.25">
      <c r="A4" s="5" t="s">
        <v>0</v>
      </c>
      <c r="B4" s="6"/>
      <c r="C4" s="7" t="s">
        <v>178</v>
      </c>
      <c r="D4" s="8"/>
      <c r="E4" s="8"/>
      <c r="H4" s="130"/>
      <c r="I4" s="130"/>
    </row>
    <row r="5" spans="1:9" ht="14.25">
      <c r="A5" s="5" t="s">
        <v>1</v>
      </c>
      <c r="B5" s="6"/>
      <c r="C5" s="9" t="s">
        <v>152</v>
      </c>
      <c r="D5" s="8"/>
      <c r="E5" s="8"/>
      <c r="H5" s="129"/>
      <c r="I5" s="129"/>
    </row>
    <row r="6" spans="1:9" ht="14.25">
      <c r="A6" s="5" t="s">
        <v>2</v>
      </c>
      <c r="B6" s="6"/>
      <c r="C6" s="9" t="s">
        <v>3</v>
      </c>
      <c r="D6" s="8"/>
      <c r="E6" s="8"/>
      <c r="H6" s="130"/>
      <c r="I6" s="130"/>
    </row>
    <row r="7" spans="1:9" ht="14.25">
      <c r="A7" s="5" t="s">
        <v>4</v>
      </c>
      <c r="B7" s="6"/>
      <c r="C7" s="8" t="s">
        <v>153</v>
      </c>
      <c r="D7" s="8"/>
      <c r="E7" s="8"/>
      <c r="H7" s="129"/>
      <c r="I7" s="129"/>
    </row>
    <row r="8" spans="1:9" ht="14.25">
      <c r="A8" s="5"/>
      <c r="B8" s="6"/>
      <c r="C8" s="9"/>
      <c r="D8" s="8"/>
      <c r="E8" s="8"/>
      <c r="H8" s="130"/>
      <c r="I8" s="130"/>
    </row>
    <row r="9" spans="1:9" ht="14.25">
      <c r="A9" s="5" t="s">
        <v>5</v>
      </c>
      <c r="B9" s="9"/>
      <c r="C9" s="35" t="s">
        <v>154</v>
      </c>
      <c r="D9" s="8"/>
      <c r="E9" s="38"/>
      <c r="H9" s="129"/>
      <c r="I9" s="129"/>
    </row>
    <row r="10" spans="1:9" ht="14.25">
      <c r="A10" s="5" t="s">
        <v>6</v>
      </c>
      <c r="B10" s="9"/>
      <c r="C10" s="8" t="s">
        <v>155</v>
      </c>
      <c r="D10" s="8"/>
      <c r="E10" s="9"/>
      <c r="H10" s="130"/>
      <c r="I10" s="130"/>
    </row>
    <row r="11" spans="1:9" ht="14.25">
      <c r="A11" s="10" t="s">
        <v>7</v>
      </c>
      <c r="B11" s="9"/>
      <c r="C11" s="8" t="s">
        <v>153</v>
      </c>
      <c r="D11" s="11"/>
      <c r="E11" s="12"/>
      <c r="H11" s="131"/>
      <c r="I11" s="131"/>
    </row>
    <row r="12" spans="1:9" ht="14.25">
      <c r="A12" s="10"/>
      <c r="B12" s="9"/>
      <c r="C12" s="35"/>
      <c r="D12" s="36"/>
      <c r="E12" s="37"/>
      <c r="H12" s="131"/>
      <c r="I12" s="131"/>
    </row>
    <row r="13" spans="1:9" ht="14.25">
      <c r="A13" s="5" t="s">
        <v>8</v>
      </c>
      <c r="B13" s="9"/>
      <c r="C13" s="35" t="s">
        <v>139</v>
      </c>
      <c r="D13" s="35"/>
      <c r="E13" s="38" t="s">
        <v>191</v>
      </c>
      <c r="H13" s="131"/>
      <c r="I13" s="131"/>
    </row>
    <row r="14" spans="1:5" ht="14.25">
      <c r="A14" s="5" t="s">
        <v>10</v>
      </c>
      <c r="B14" s="9" t="s">
        <v>11</v>
      </c>
      <c r="C14" s="35" t="s">
        <v>43</v>
      </c>
      <c r="D14" s="35"/>
      <c r="E14" s="38" t="s">
        <v>44</v>
      </c>
    </row>
    <row r="15" spans="1:10" ht="15">
      <c r="A15" s="5" t="s">
        <v>12</v>
      </c>
      <c r="B15" s="9" t="s">
        <v>13</v>
      </c>
      <c r="C15" s="39" t="s">
        <v>157</v>
      </c>
      <c r="D15" s="35"/>
      <c r="E15" s="38" t="s">
        <v>158</v>
      </c>
      <c r="H15" s="13"/>
      <c r="I15" s="13"/>
      <c r="J15" s="14"/>
    </row>
    <row r="16" spans="1:10" ht="15">
      <c r="A16" s="5" t="s">
        <v>106</v>
      </c>
      <c r="B16" s="9" t="s">
        <v>104</v>
      </c>
      <c r="C16" s="39" t="s">
        <v>103</v>
      </c>
      <c r="D16" s="35"/>
      <c r="E16" s="38" t="s">
        <v>56</v>
      </c>
      <c r="H16" s="13"/>
      <c r="I16" s="13"/>
      <c r="J16" s="14"/>
    </row>
    <row r="17" spans="1:10" ht="15">
      <c r="A17" s="5"/>
      <c r="B17" s="9"/>
      <c r="C17" s="39"/>
      <c r="D17" s="35"/>
      <c r="E17" s="38"/>
      <c r="H17" s="13"/>
      <c r="I17" s="13"/>
      <c r="J17" s="14"/>
    </row>
    <row r="18" spans="1:5" ht="14.25">
      <c r="A18" s="15" t="s">
        <v>14</v>
      </c>
      <c r="B18" s="9"/>
      <c r="C18" s="35"/>
      <c r="D18" s="35"/>
      <c r="E18" s="38"/>
    </row>
    <row r="19" spans="1:5" ht="14.25">
      <c r="A19" s="5" t="s">
        <v>15</v>
      </c>
      <c r="B19" s="9" t="s">
        <v>11</v>
      </c>
      <c r="C19" s="35" t="s">
        <v>42</v>
      </c>
      <c r="D19" s="35"/>
      <c r="E19" s="38" t="s">
        <v>115</v>
      </c>
    </row>
    <row r="20" spans="1:5" ht="14.25">
      <c r="A20" s="5"/>
      <c r="B20" s="9"/>
      <c r="C20" s="35" t="s">
        <v>141</v>
      </c>
      <c r="D20" s="35"/>
      <c r="E20" s="38" t="s">
        <v>142</v>
      </c>
    </row>
    <row r="21" spans="1:5" ht="14.25">
      <c r="A21" s="5"/>
      <c r="B21" s="9"/>
      <c r="C21" s="35" t="s">
        <v>49</v>
      </c>
      <c r="D21" s="35"/>
      <c r="E21" s="38" t="s">
        <v>50</v>
      </c>
    </row>
    <row r="22" spans="1:5" ht="14.25">
      <c r="A22" s="5"/>
      <c r="B22" s="9"/>
      <c r="C22" s="35"/>
      <c r="D22" s="35"/>
      <c r="E22" s="38"/>
    </row>
    <row r="23" spans="1:5" ht="14.25">
      <c r="A23" s="5" t="s">
        <v>16</v>
      </c>
      <c r="B23" s="9" t="s">
        <v>13</v>
      </c>
      <c r="C23" s="39" t="s">
        <v>159</v>
      </c>
      <c r="D23" s="35"/>
      <c r="E23" s="38" t="s">
        <v>160</v>
      </c>
    </row>
    <row r="24" spans="1:5" ht="14.25">
      <c r="A24" s="5"/>
      <c r="B24" s="9"/>
      <c r="C24" s="35" t="s">
        <v>161</v>
      </c>
      <c r="D24" s="35"/>
      <c r="E24" s="38" t="s">
        <v>162</v>
      </c>
    </row>
    <row r="25" spans="1:5" ht="14.25">
      <c r="A25" s="5"/>
      <c r="B25" s="9"/>
      <c r="C25" s="35" t="s">
        <v>49</v>
      </c>
      <c r="D25" s="35"/>
      <c r="E25" s="38" t="s">
        <v>50</v>
      </c>
    </row>
    <row r="26" spans="1:5" ht="14.25">
      <c r="A26" s="5"/>
      <c r="B26" s="9"/>
      <c r="C26" s="35"/>
      <c r="D26" s="35"/>
      <c r="E26" s="38"/>
    </row>
    <row r="27" spans="1:5" ht="14.25">
      <c r="A27" s="5" t="s">
        <v>105</v>
      </c>
      <c r="B27" s="9" t="s">
        <v>104</v>
      </c>
      <c r="C27" s="35" t="s">
        <v>192</v>
      </c>
      <c r="D27" s="35"/>
      <c r="E27" s="38" t="s">
        <v>193</v>
      </c>
    </row>
    <row r="28" spans="1:5" ht="14.25">
      <c r="A28" s="5"/>
      <c r="B28" s="9"/>
      <c r="C28" s="39" t="s">
        <v>194</v>
      </c>
      <c r="D28" s="35"/>
      <c r="E28" s="38" t="s">
        <v>195</v>
      </c>
    </row>
    <row r="29" spans="1:5" ht="14.25">
      <c r="A29" s="5"/>
      <c r="B29" s="9"/>
      <c r="C29" s="39"/>
      <c r="D29" s="35"/>
      <c r="E29" s="38"/>
    </row>
    <row r="30" spans="1:5" ht="14.25">
      <c r="A30" s="15" t="s">
        <v>17</v>
      </c>
      <c r="B30" s="73"/>
      <c r="C30" s="35" t="s">
        <v>156</v>
      </c>
      <c r="D30" s="35"/>
      <c r="E30" s="38" t="s">
        <v>191</v>
      </c>
    </row>
    <row r="31" spans="1:8" ht="14.25">
      <c r="A31" s="183"/>
      <c r="B31" s="183"/>
      <c r="C31" s="35" t="s">
        <v>42</v>
      </c>
      <c r="D31" s="35"/>
      <c r="E31" s="38" t="s">
        <v>115</v>
      </c>
      <c r="F31" s="39"/>
      <c r="G31" s="35"/>
      <c r="H31" s="38"/>
    </row>
    <row r="32" spans="1:5" ht="14.25">
      <c r="A32" s="183"/>
      <c r="B32" s="183"/>
      <c r="C32" s="39" t="s">
        <v>138</v>
      </c>
      <c r="D32" s="35"/>
      <c r="E32" s="38" t="s">
        <v>140</v>
      </c>
    </row>
    <row r="33" spans="1:5" ht="14.25">
      <c r="A33" s="106"/>
      <c r="B33" s="106"/>
      <c r="C33" s="39" t="s">
        <v>189</v>
      </c>
      <c r="D33" s="35"/>
      <c r="E33" s="38" t="s">
        <v>190</v>
      </c>
    </row>
    <row r="34" spans="1:5" ht="14.25">
      <c r="A34" s="183"/>
      <c r="B34" s="183"/>
      <c r="C34" s="8" t="s">
        <v>163</v>
      </c>
      <c r="D34" s="8"/>
      <c r="E34" s="8"/>
    </row>
    <row r="35" spans="1:5" ht="14.25">
      <c r="A35" s="106"/>
      <c r="B35" s="106"/>
      <c r="C35" s="8"/>
      <c r="D35" s="8"/>
      <c r="E35" s="8"/>
    </row>
    <row r="36" spans="1:5" ht="14.25">
      <c r="A36" s="5" t="s">
        <v>18</v>
      </c>
      <c r="B36" s="9"/>
      <c r="C36" s="8" t="s">
        <v>164</v>
      </c>
      <c r="D36" s="8"/>
      <c r="E36" s="8"/>
    </row>
    <row r="37" spans="1:5" ht="14.25">
      <c r="A37" s="5"/>
      <c r="B37" s="9"/>
      <c r="C37" s="8" t="s">
        <v>179</v>
      </c>
      <c r="E37" s="8"/>
    </row>
    <row r="38" spans="1:5" ht="14.25">
      <c r="A38" s="5"/>
      <c r="B38" s="9"/>
      <c r="C38" s="8" t="s">
        <v>185</v>
      </c>
      <c r="E38" s="8"/>
    </row>
    <row r="39" spans="1:5" ht="14.25">
      <c r="A39" s="5"/>
      <c r="B39" s="9"/>
      <c r="C39" s="8" t="s">
        <v>186</v>
      </c>
      <c r="E39" s="8"/>
    </row>
    <row r="40" spans="1:5" ht="14.25">
      <c r="A40" s="5" t="s">
        <v>19</v>
      </c>
      <c r="B40" s="9"/>
      <c r="C40" s="178" t="s">
        <v>187</v>
      </c>
      <c r="D40" s="178"/>
      <c r="E40" s="178"/>
    </row>
    <row r="41" spans="1:5" ht="14.25">
      <c r="A41" s="5"/>
      <c r="B41" s="5"/>
      <c r="C41" s="178" t="s">
        <v>180</v>
      </c>
      <c r="D41" s="178"/>
      <c r="E41" s="178"/>
    </row>
    <row r="42" spans="1:5" ht="14.25">
      <c r="A42" s="5"/>
      <c r="B42" s="5"/>
      <c r="C42" s="16"/>
      <c r="D42" s="16"/>
      <c r="E42" s="16"/>
    </row>
    <row r="43" spans="1:5" ht="14.25">
      <c r="A43" s="5" t="s">
        <v>20</v>
      </c>
      <c r="B43" s="5"/>
      <c r="C43" s="178" t="s">
        <v>196</v>
      </c>
      <c r="D43" s="178"/>
      <c r="E43" s="178"/>
    </row>
    <row r="44" spans="1:5" ht="14.25">
      <c r="A44" s="5"/>
      <c r="B44" s="5"/>
      <c r="C44" s="5"/>
      <c r="D44" s="5"/>
      <c r="E44" s="5"/>
    </row>
    <row r="45" spans="1:5" ht="14.25">
      <c r="A45" s="9" t="s">
        <v>21</v>
      </c>
      <c r="B45" s="5"/>
      <c r="C45" s="5"/>
      <c r="D45" s="5"/>
      <c r="E45" s="5"/>
    </row>
    <row r="46" spans="1:5" ht="14.25">
      <c r="A46" s="9" t="s">
        <v>45</v>
      </c>
      <c r="B46" s="5"/>
      <c r="C46" s="5"/>
      <c r="D46" s="5"/>
      <c r="E46" s="5"/>
    </row>
    <row r="47" spans="1:5" ht="14.25">
      <c r="A47" s="9"/>
      <c r="B47" s="5"/>
      <c r="C47" s="5"/>
      <c r="D47" s="5"/>
      <c r="E47" s="5"/>
    </row>
    <row r="48" spans="1:5" ht="14.25">
      <c r="A48" s="17" t="s">
        <v>22</v>
      </c>
      <c r="B48" s="5"/>
      <c r="C48" s="5"/>
      <c r="D48" s="5"/>
      <c r="E48" s="5"/>
    </row>
    <row r="49" spans="1:5" ht="16.5">
      <c r="A49" s="17" t="s">
        <v>23</v>
      </c>
      <c r="B49" s="18"/>
      <c r="C49" s="18"/>
      <c r="D49" s="18"/>
      <c r="E49" s="18"/>
    </row>
    <row r="50" spans="1:5" ht="12.75">
      <c r="A50" s="179" t="s">
        <v>165</v>
      </c>
      <c r="B50" s="179"/>
      <c r="C50" s="179"/>
      <c r="D50" s="179"/>
      <c r="E50" s="179"/>
    </row>
    <row r="51" spans="1:5" ht="12.75" customHeight="1">
      <c r="A51" s="179"/>
      <c r="B51" s="179"/>
      <c r="C51" s="179"/>
      <c r="D51" s="179"/>
      <c r="E51" s="179"/>
    </row>
    <row r="52" spans="1:5" ht="12.75">
      <c r="A52" s="180" t="s">
        <v>166</v>
      </c>
      <c r="B52" s="180"/>
      <c r="C52" s="180"/>
      <c r="D52" s="180"/>
      <c r="E52" s="180"/>
    </row>
  </sheetData>
  <mergeCells count="11">
    <mergeCell ref="A1:E1"/>
    <mergeCell ref="A2:E2"/>
    <mergeCell ref="A31:B31"/>
    <mergeCell ref="C40:E40"/>
    <mergeCell ref="A32:B32"/>
    <mergeCell ref="A34:B34"/>
    <mergeCell ref="C43:E43"/>
    <mergeCell ref="A50:E51"/>
    <mergeCell ref="A52:E52"/>
    <mergeCell ref="F2:O2"/>
    <mergeCell ref="C41:E41"/>
  </mergeCells>
  <hyperlinks>
    <hyperlink ref="A52" r:id="rId1" display="www.majakborovany.wz.cz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1"/>
  <sheetViews>
    <sheetView showZeros="0"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  <col min="30" max="30" width="3.875" style="0" customWidth="1"/>
    <col min="31" max="32" width="4.625" style="0" bestFit="1" customWidth="1"/>
    <col min="33" max="33" width="7.00390625" style="0" bestFit="1" customWidth="1"/>
    <col min="34" max="35" width="4.625" style="0" bestFit="1" customWidth="1"/>
    <col min="36" max="36" width="7.00390625" style="0" bestFit="1" customWidth="1"/>
    <col min="37" max="38" width="4.625" style="0" bestFit="1" customWidth="1"/>
    <col min="39" max="39" width="7.00390625" style="0" bestFit="1" customWidth="1"/>
    <col min="40" max="40" width="7.00390625" style="0" customWidth="1"/>
  </cols>
  <sheetData>
    <row r="1" spans="1:18" ht="15" customHeight="1" thickBot="1">
      <c r="A1" s="216" t="s">
        <v>188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P1" s="96"/>
      <c r="Q1" s="96"/>
      <c r="R1" s="96"/>
    </row>
    <row r="2" spans="1:39" ht="15" customHeight="1">
      <c r="A2" s="216" t="s">
        <v>143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P2" s="96"/>
      <c r="Q2" s="95"/>
      <c r="R2" s="96"/>
      <c r="AE2" s="184" t="s">
        <v>149</v>
      </c>
      <c r="AF2" s="185"/>
      <c r="AG2" s="186"/>
      <c r="AH2" s="184" t="s">
        <v>150</v>
      </c>
      <c r="AI2" s="185"/>
      <c r="AJ2" s="186"/>
      <c r="AK2" s="184" t="s">
        <v>151</v>
      </c>
      <c r="AL2" s="185"/>
      <c r="AM2" s="186"/>
    </row>
    <row r="3" spans="1:39" ht="19.5" customHeight="1">
      <c r="A3" s="217" t="s">
        <v>58</v>
      </c>
      <c r="B3" s="217"/>
      <c r="C3" s="33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97"/>
      <c r="Q3" s="95"/>
      <c r="R3" s="96"/>
      <c r="S3" s="19"/>
      <c r="T3" s="19"/>
      <c r="U3" s="19"/>
      <c r="V3" s="19"/>
      <c r="W3" s="19"/>
      <c r="X3" s="19"/>
      <c r="AE3" s="187" t="s">
        <v>167</v>
      </c>
      <c r="AF3" s="188"/>
      <c r="AG3" s="154">
        <f>MAX(AG8:AG17)*1.5</f>
        <v>6001.5</v>
      </c>
      <c r="AH3" s="187" t="s">
        <v>167</v>
      </c>
      <c r="AI3" s="188"/>
      <c r="AJ3" s="154">
        <f>MAX(AJ8:AJ17)*1.5</f>
        <v>9792</v>
      </c>
      <c r="AK3" s="187" t="s">
        <v>167</v>
      </c>
      <c r="AL3" s="188"/>
      <c r="AM3" s="154">
        <f>MAX(AM8:AM17)*1.5</f>
        <v>7564</v>
      </c>
    </row>
    <row r="4" spans="1:39" ht="19.5" customHeight="1" thickBot="1">
      <c r="A4" s="217"/>
      <c r="B4" s="217"/>
      <c r="C4" s="33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01"/>
      <c r="Q4" s="128"/>
      <c r="R4" s="97"/>
      <c r="S4" s="19"/>
      <c r="T4" s="19"/>
      <c r="U4" s="19"/>
      <c r="V4" s="19"/>
      <c r="W4" s="19"/>
      <c r="X4" s="19"/>
      <c r="AE4" s="189" t="s">
        <v>168</v>
      </c>
      <c r="AF4" s="190"/>
      <c r="AG4" s="155">
        <f>MAX(AG8:AG17)*2</f>
        <v>8002</v>
      </c>
      <c r="AH4" s="189" t="s">
        <v>168</v>
      </c>
      <c r="AI4" s="190"/>
      <c r="AJ4" s="155">
        <f>MAX(AJ8:AJ17)*2</f>
        <v>13056</v>
      </c>
      <c r="AK4" s="189" t="s">
        <v>168</v>
      </c>
      <c r="AL4" s="190"/>
      <c r="AM4" s="155">
        <f>MAX(AM8:AM17)*2</f>
        <v>10085.333333333334</v>
      </c>
    </row>
    <row r="5" spans="28:29" ht="12" customHeight="1" thickBot="1">
      <c r="AB5" s="20"/>
      <c r="AC5" s="20"/>
    </row>
    <row r="6" spans="1:40" ht="12.75" customHeight="1" thickBot="1">
      <c r="A6" s="218" t="s">
        <v>24</v>
      </c>
      <c r="B6" s="219" t="s">
        <v>25</v>
      </c>
      <c r="C6" s="219" t="s">
        <v>9</v>
      </c>
      <c r="D6" s="219" t="s">
        <v>26</v>
      </c>
      <c r="E6" s="219" t="s">
        <v>27</v>
      </c>
      <c r="F6" s="219" t="s">
        <v>28</v>
      </c>
      <c r="G6" s="43" t="s">
        <v>91</v>
      </c>
      <c r="H6" s="43" t="s">
        <v>59</v>
      </c>
      <c r="I6" s="44" t="s">
        <v>60</v>
      </c>
      <c r="J6" s="210" t="s">
        <v>61</v>
      </c>
      <c r="K6" s="210" t="s">
        <v>92</v>
      </c>
      <c r="L6" s="215" t="s">
        <v>29</v>
      </c>
      <c r="M6" s="215"/>
      <c r="N6" s="215"/>
      <c r="O6" s="210" t="s">
        <v>30</v>
      </c>
      <c r="P6" s="210" t="s">
        <v>93</v>
      </c>
      <c r="Q6" s="211" t="s">
        <v>62</v>
      </c>
      <c r="R6" s="211"/>
      <c r="S6" s="212"/>
      <c r="T6" s="213" t="s">
        <v>63</v>
      </c>
      <c r="U6" s="214"/>
      <c r="V6" s="214"/>
      <c r="W6" s="214"/>
      <c r="X6" s="214"/>
      <c r="Y6" s="214"/>
      <c r="Z6" s="210" t="s">
        <v>64</v>
      </c>
      <c r="AA6" s="205" t="s">
        <v>31</v>
      </c>
      <c r="AB6" s="20"/>
      <c r="AC6" s="220" t="s">
        <v>124</v>
      </c>
      <c r="AE6" s="184" t="s">
        <v>149</v>
      </c>
      <c r="AF6" s="185"/>
      <c r="AG6" s="186"/>
      <c r="AH6" s="184" t="s">
        <v>150</v>
      </c>
      <c r="AI6" s="185"/>
      <c r="AJ6" s="186"/>
      <c r="AK6" s="184" t="s">
        <v>151</v>
      </c>
      <c r="AL6" s="185"/>
      <c r="AM6" s="186"/>
      <c r="AN6" s="34"/>
    </row>
    <row r="7" spans="1:40" ht="15" thickBot="1">
      <c r="A7" s="218"/>
      <c r="B7" s="219"/>
      <c r="C7" s="219"/>
      <c r="D7" s="219"/>
      <c r="E7" s="219"/>
      <c r="F7" s="219"/>
      <c r="G7" s="45" t="s">
        <v>65</v>
      </c>
      <c r="H7" s="45" t="s">
        <v>94</v>
      </c>
      <c r="I7" s="45" t="s">
        <v>66</v>
      </c>
      <c r="J7" s="210"/>
      <c r="K7" s="210"/>
      <c r="L7" s="21" t="s">
        <v>32</v>
      </c>
      <c r="M7" s="21" t="s">
        <v>33</v>
      </c>
      <c r="N7" s="21" t="s">
        <v>34</v>
      </c>
      <c r="O7" s="210"/>
      <c r="P7" s="210"/>
      <c r="Q7" s="46" t="s">
        <v>67</v>
      </c>
      <c r="R7" s="46" t="s">
        <v>68</v>
      </c>
      <c r="S7" s="47" t="s">
        <v>69</v>
      </c>
      <c r="T7" s="48" t="s">
        <v>32</v>
      </c>
      <c r="U7" s="40" t="s">
        <v>70</v>
      </c>
      <c r="V7" s="21" t="s">
        <v>33</v>
      </c>
      <c r="W7" s="21" t="s">
        <v>70</v>
      </c>
      <c r="X7" s="21" t="s">
        <v>34</v>
      </c>
      <c r="Y7" s="21" t="s">
        <v>70</v>
      </c>
      <c r="Z7" s="210"/>
      <c r="AA7" s="205"/>
      <c r="AB7" s="20"/>
      <c r="AC7" s="220"/>
      <c r="AE7" s="132" t="s">
        <v>146</v>
      </c>
      <c r="AF7" s="138" t="s">
        <v>147</v>
      </c>
      <c r="AG7" s="145" t="s">
        <v>148</v>
      </c>
      <c r="AH7" s="132" t="s">
        <v>146</v>
      </c>
      <c r="AI7" s="138" t="s">
        <v>147</v>
      </c>
      <c r="AJ7" s="145" t="s">
        <v>148</v>
      </c>
      <c r="AK7" s="132" t="s">
        <v>146</v>
      </c>
      <c r="AL7" s="138" t="s">
        <v>147</v>
      </c>
      <c r="AM7" s="145" t="s">
        <v>148</v>
      </c>
      <c r="AN7" s="34"/>
    </row>
    <row r="8" spans="1:40" ht="15" customHeight="1">
      <c r="A8" s="141">
        <v>1</v>
      </c>
      <c r="B8" s="60" t="s">
        <v>85</v>
      </c>
      <c r="C8" s="79" t="s">
        <v>86</v>
      </c>
      <c r="D8" s="78" t="s">
        <v>126</v>
      </c>
      <c r="E8" s="86" t="s">
        <v>116</v>
      </c>
      <c r="F8" s="81" t="s">
        <v>41</v>
      </c>
      <c r="G8" s="54">
        <v>1032</v>
      </c>
      <c r="H8" s="55">
        <v>0.994</v>
      </c>
      <c r="I8" s="56">
        <v>13.38</v>
      </c>
      <c r="J8" s="57">
        <f aca="true" t="shared" si="0" ref="J8:J17">G8*SQRT(H8)/(456*POWER(I8,1/3))</f>
        <v>0.9504355575096449</v>
      </c>
      <c r="K8" s="57">
        <f aca="true" t="shared" si="1" ref="K8:K17">IF(J8&gt;1,J8/J8^(2*LOG10(J8)),J8*J8^(2*LOG10(J8)))</f>
        <v>0.9525712992453342</v>
      </c>
      <c r="L8" s="41">
        <v>0</v>
      </c>
      <c r="M8" s="41">
        <v>0</v>
      </c>
      <c r="N8" s="41">
        <v>0</v>
      </c>
      <c r="O8" s="58">
        <v>93</v>
      </c>
      <c r="P8" s="57">
        <f aca="true" t="shared" si="2" ref="P8:P17">K8-(O8/200)</f>
        <v>0.4875712992453342</v>
      </c>
      <c r="Q8" s="59">
        <f aca="true" t="shared" si="3" ref="Q8:Q17">+AG8</f>
        <v>1670</v>
      </c>
      <c r="R8" s="59">
        <f aca="true" t="shared" si="4" ref="R8:R17">+AJ8</f>
        <v>1817</v>
      </c>
      <c r="S8" s="126">
        <f aca="true" t="shared" si="5" ref="S8:S17">+AM8</f>
        <v>2647</v>
      </c>
      <c r="T8" s="108">
        <f aca="true" t="shared" si="6" ref="T8:T17">P8*Q8</f>
        <v>814.2440697397082</v>
      </c>
      <c r="U8" s="164">
        <f>RANK(T8,$T$8:T30,1)</f>
        <v>2</v>
      </c>
      <c r="V8" s="110">
        <f aca="true" t="shared" si="7" ref="V8:V17">P8*R8</f>
        <v>885.9170507287722</v>
      </c>
      <c r="W8" s="109">
        <f>RANK(V8,$V$8:V30,1)</f>
        <v>1</v>
      </c>
      <c r="X8" s="110">
        <f aca="true" t="shared" si="8" ref="X8:X17">P8*S8</f>
        <v>1290.6012291023997</v>
      </c>
      <c r="Y8" s="152">
        <f>RANK(X8,$X$8:X30,1)</f>
        <v>1</v>
      </c>
      <c r="Z8" s="111">
        <f aca="true" t="shared" si="9" ref="Z8:Z17">U8+W8+Y8-(MAX(U8,W8,Y8))</f>
        <v>2</v>
      </c>
      <c r="AA8" s="112">
        <f aca="true" t="shared" si="10" ref="AA8:AA17">A8</f>
        <v>1</v>
      </c>
      <c r="AB8" s="20"/>
      <c r="AC8" s="104">
        <f aca="true" t="shared" si="11" ref="AC8:AC17">MAX(U8,W8,Y8)</f>
        <v>2</v>
      </c>
      <c r="AE8" s="132">
        <v>27</v>
      </c>
      <c r="AF8" s="133">
        <v>50</v>
      </c>
      <c r="AG8" s="157">
        <f aca="true" t="shared" si="12" ref="AG8:AG15">+AE8*60+AF8</f>
        <v>1670</v>
      </c>
      <c r="AH8" s="132">
        <v>30</v>
      </c>
      <c r="AI8" s="133">
        <v>17</v>
      </c>
      <c r="AJ8" s="157">
        <f aca="true" t="shared" si="13" ref="AJ8:AJ16">+AH8*60+AI8</f>
        <v>1817</v>
      </c>
      <c r="AK8" s="132">
        <v>44</v>
      </c>
      <c r="AL8" s="133">
        <v>7</v>
      </c>
      <c r="AM8" s="157">
        <f aca="true" t="shared" si="14" ref="AM8:AM14">+AK8*60+AL8</f>
        <v>2647</v>
      </c>
      <c r="AN8" s="122"/>
    </row>
    <row r="9" spans="1:40" ht="15" customHeight="1">
      <c r="A9" s="141">
        <v>2</v>
      </c>
      <c r="B9" s="60" t="s">
        <v>127</v>
      </c>
      <c r="C9" s="79" t="s">
        <v>128</v>
      </c>
      <c r="D9" s="76" t="s">
        <v>126</v>
      </c>
      <c r="E9" s="80" t="s">
        <v>84</v>
      </c>
      <c r="F9" s="53" t="s">
        <v>46</v>
      </c>
      <c r="G9" s="66">
        <v>1100</v>
      </c>
      <c r="H9" s="67">
        <v>0.855</v>
      </c>
      <c r="I9" s="68">
        <v>16.63</v>
      </c>
      <c r="J9" s="57">
        <f t="shared" si="0"/>
        <v>0.8738699729009216</v>
      </c>
      <c r="K9" s="57">
        <f t="shared" si="1"/>
        <v>0.887776750451943</v>
      </c>
      <c r="L9" s="41">
        <v>0</v>
      </c>
      <c r="M9" s="41">
        <v>0</v>
      </c>
      <c r="N9" s="41">
        <v>0</v>
      </c>
      <c r="O9" s="58">
        <v>72.67</v>
      </c>
      <c r="P9" s="57">
        <f t="shared" si="2"/>
        <v>0.5244267504519431</v>
      </c>
      <c r="Q9" s="59">
        <f t="shared" si="3"/>
        <v>1407</v>
      </c>
      <c r="R9" s="59">
        <f t="shared" si="4"/>
        <v>2012</v>
      </c>
      <c r="S9" s="126">
        <f t="shared" si="5"/>
        <v>2828</v>
      </c>
      <c r="T9" s="108">
        <f t="shared" si="6"/>
        <v>737.868437885884</v>
      </c>
      <c r="U9" s="109">
        <f>RANK(T9,$T$8:T32,1)</f>
        <v>1</v>
      </c>
      <c r="V9" s="110">
        <f t="shared" si="7"/>
        <v>1055.1466219093095</v>
      </c>
      <c r="W9" s="109">
        <f>RANK(V9,$V$8:V32,1)</f>
        <v>2</v>
      </c>
      <c r="X9" s="110">
        <f t="shared" si="8"/>
        <v>1483.0788502780952</v>
      </c>
      <c r="Y9" s="164">
        <f>RANK(X9,$X$8:X32,1)</f>
        <v>3</v>
      </c>
      <c r="Z9" s="111">
        <f t="shared" si="9"/>
        <v>3</v>
      </c>
      <c r="AA9" s="112">
        <f t="shared" si="10"/>
        <v>2</v>
      </c>
      <c r="AB9" s="20"/>
      <c r="AC9" s="104">
        <f t="shared" si="11"/>
        <v>3</v>
      </c>
      <c r="AE9" s="132">
        <v>23</v>
      </c>
      <c r="AF9" s="133">
        <v>27</v>
      </c>
      <c r="AG9" s="157">
        <f t="shared" si="12"/>
        <v>1407</v>
      </c>
      <c r="AH9" s="132">
        <v>33</v>
      </c>
      <c r="AI9" s="133">
        <v>32</v>
      </c>
      <c r="AJ9" s="157">
        <f t="shared" si="13"/>
        <v>2012</v>
      </c>
      <c r="AK9" s="132">
        <v>47</v>
      </c>
      <c r="AL9" s="133">
        <v>8</v>
      </c>
      <c r="AM9" s="157">
        <f t="shared" si="14"/>
        <v>2828</v>
      </c>
      <c r="AN9" s="122"/>
    </row>
    <row r="10" spans="1:40" ht="15" customHeight="1">
      <c r="A10" s="141">
        <v>3</v>
      </c>
      <c r="B10" s="52" t="s">
        <v>108</v>
      </c>
      <c r="C10" s="107" t="s">
        <v>107</v>
      </c>
      <c r="D10" s="77" t="s">
        <v>126</v>
      </c>
      <c r="E10" s="150" t="s">
        <v>84</v>
      </c>
      <c r="F10" s="53" t="s">
        <v>46</v>
      </c>
      <c r="G10" s="54">
        <v>1100</v>
      </c>
      <c r="H10" s="55">
        <v>0.855</v>
      </c>
      <c r="I10" s="56">
        <v>16.2</v>
      </c>
      <c r="J10" s="57">
        <f t="shared" si="0"/>
        <v>0.8815343268491103</v>
      </c>
      <c r="K10" s="57">
        <f t="shared" si="1"/>
        <v>0.8937925133458434</v>
      </c>
      <c r="L10" s="41">
        <v>0</v>
      </c>
      <c r="M10" s="41">
        <v>0</v>
      </c>
      <c r="N10" s="41">
        <v>0</v>
      </c>
      <c r="O10" s="58">
        <v>74.67</v>
      </c>
      <c r="P10" s="57">
        <f t="shared" si="2"/>
        <v>0.5204425133458435</v>
      </c>
      <c r="Q10" s="59">
        <f t="shared" si="3"/>
        <v>1900</v>
      </c>
      <c r="R10" s="59">
        <f t="shared" si="4"/>
        <v>2384</v>
      </c>
      <c r="S10" s="126">
        <f t="shared" si="5"/>
        <v>2844</v>
      </c>
      <c r="T10" s="108">
        <f t="shared" si="6"/>
        <v>988.8407753571025</v>
      </c>
      <c r="U10" s="164">
        <f>RANK(T10,$T$8:T28,1)</f>
        <v>4</v>
      </c>
      <c r="V10" s="110">
        <f t="shared" si="7"/>
        <v>1240.7349518164908</v>
      </c>
      <c r="W10" s="109">
        <f>RANK(V10,$V$8:V28,1)</f>
        <v>3</v>
      </c>
      <c r="X10" s="110">
        <f t="shared" si="8"/>
        <v>1480.1385079555787</v>
      </c>
      <c r="Y10" s="153">
        <f>RANK(X10,$X$8:X28,1)</f>
        <v>2</v>
      </c>
      <c r="Z10" s="111">
        <f t="shared" si="9"/>
        <v>5</v>
      </c>
      <c r="AA10" s="112">
        <f t="shared" si="10"/>
        <v>3</v>
      </c>
      <c r="AB10" s="20"/>
      <c r="AC10" s="104">
        <f t="shared" si="11"/>
        <v>4</v>
      </c>
      <c r="AE10" s="132">
        <v>31</v>
      </c>
      <c r="AF10" s="133">
        <v>40</v>
      </c>
      <c r="AG10" s="157">
        <f t="shared" si="12"/>
        <v>1900</v>
      </c>
      <c r="AH10" s="132">
        <v>39</v>
      </c>
      <c r="AI10" s="133">
        <v>44</v>
      </c>
      <c r="AJ10" s="157">
        <f t="shared" si="13"/>
        <v>2384</v>
      </c>
      <c r="AK10" s="132">
        <v>47</v>
      </c>
      <c r="AL10" s="133">
        <v>24</v>
      </c>
      <c r="AM10" s="157">
        <f t="shared" si="14"/>
        <v>2844</v>
      </c>
      <c r="AN10" s="122"/>
    </row>
    <row r="11" spans="1:40" ht="15" customHeight="1">
      <c r="A11" s="141">
        <v>4</v>
      </c>
      <c r="B11" s="60" t="s">
        <v>76</v>
      </c>
      <c r="C11" s="79" t="s">
        <v>77</v>
      </c>
      <c r="D11" s="76" t="s">
        <v>125</v>
      </c>
      <c r="E11" s="80" t="s">
        <v>132</v>
      </c>
      <c r="F11" s="53" t="s">
        <v>47</v>
      </c>
      <c r="G11" s="54">
        <v>1090</v>
      </c>
      <c r="H11" s="55">
        <v>0.51</v>
      </c>
      <c r="I11" s="56">
        <v>9.8</v>
      </c>
      <c r="J11" s="57">
        <f t="shared" si="0"/>
        <v>0.7976971702305833</v>
      </c>
      <c r="K11" s="57">
        <f t="shared" si="1"/>
        <v>0.8338915781523042</v>
      </c>
      <c r="L11" s="41">
        <v>0</v>
      </c>
      <c r="M11" s="41">
        <v>0</v>
      </c>
      <c r="N11" s="41">
        <v>0</v>
      </c>
      <c r="O11" s="58">
        <v>72</v>
      </c>
      <c r="P11" s="57">
        <f t="shared" si="2"/>
        <v>0.4738915781523042</v>
      </c>
      <c r="Q11" s="59">
        <f t="shared" si="3"/>
        <v>1798</v>
      </c>
      <c r="R11" s="59">
        <f t="shared" si="4"/>
        <v>2783</v>
      </c>
      <c r="S11" s="126">
        <f t="shared" si="5"/>
        <v>3579</v>
      </c>
      <c r="T11" s="108">
        <f t="shared" si="6"/>
        <v>852.057057517843</v>
      </c>
      <c r="U11" s="109">
        <f>RANK(T11,$T$8:T49,1)</f>
        <v>3</v>
      </c>
      <c r="V11" s="110">
        <f t="shared" si="7"/>
        <v>1318.8402619978626</v>
      </c>
      <c r="W11" s="109">
        <f>RANK(V11,$V$8:V49,1)</f>
        <v>4</v>
      </c>
      <c r="X11" s="110">
        <f t="shared" si="8"/>
        <v>1696.0579582070968</v>
      </c>
      <c r="Y11" s="164">
        <f>RANK(X11,$X$8:X49,1)</f>
        <v>4</v>
      </c>
      <c r="Z11" s="111">
        <f t="shared" si="9"/>
        <v>7</v>
      </c>
      <c r="AA11" s="112">
        <f t="shared" si="10"/>
        <v>4</v>
      </c>
      <c r="AB11" s="20"/>
      <c r="AC11" s="104">
        <f t="shared" si="11"/>
        <v>4</v>
      </c>
      <c r="AE11" s="132">
        <v>29</v>
      </c>
      <c r="AF11" s="133">
        <v>58</v>
      </c>
      <c r="AG11" s="157">
        <f t="shared" si="12"/>
        <v>1798</v>
      </c>
      <c r="AH11" s="132">
        <v>46</v>
      </c>
      <c r="AI11" s="133">
        <v>23</v>
      </c>
      <c r="AJ11" s="157">
        <f t="shared" si="13"/>
        <v>2783</v>
      </c>
      <c r="AK11" s="132">
        <v>59</v>
      </c>
      <c r="AL11" s="133">
        <v>39</v>
      </c>
      <c r="AM11" s="157">
        <f t="shared" si="14"/>
        <v>3579</v>
      </c>
      <c r="AN11" s="122"/>
    </row>
    <row r="12" spans="1:40" ht="15" customHeight="1">
      <c r="A12" s="141">
        <v>5</v>
      </c>
      <c r="B12" s="60" t="s">
        <v>130</v>
      </c>
      <c r="C12" s="79" t="s">
        <v>131</v>
      </c>
      <c r="D12" s="78" t="s">
        <v>109</v>
      </c>
      <c r="E12" s="80" t="s">
        <v>129</v>
      </c>
      <c r="F12" s="53" t="s">
        <v>47</v>
      </c>
      <c r="G12" s="54">
        <v>1003</v>
      </c>
      <c r="H12" s="55">
        <v>0.544</v>
      </c>
      <c r="I12" s="56">
        <v>9</v>
      </c>
      <c r="J12" s="57">
        <f t="shared" si="0"/>
        <v>0.7799283440968771</v>
      </c>
      <c r="K12" s="57">
        <f t="shared" si="1"/>
        <v>0.8229227670180826</v>
      </c>
      <c r="L12" s="41">
        <v>0</v>
      </c>
      <c r="M12" s="41">
        <v>0</v>
      </c>
      <c r="N12" s="41">
        <v>0</v>
      </c>
      <c r="O12" s="58">
        <v>70.33</v>
      </c>
      <c r="P12" s="57">
        <f t="shared" si="2"/>
        <v>0.47127276701808263</v>
      </c>
      <c r="Q12" s="59">
        <f t="shared" si="3"/>
        <v>2115</v>
      </c>
      <c r="R12" s="59">
        <f t="shared" si="4"/>
        <v>3264</v>
      </c>
      <c r="S12" s="126">
        <f t="shared" si="5"/>
        <v>3622</v>
      </c>
      <c r="T12" s="108">
        <f t="shared" si="6"/>
        <v>996.7419022432448</v>
      </c>
      <c r="U12" s="109">
        <f>RANK(T12,$T$8:T32,1)</f>
        <v>5</v>
      </c>
      <c r="V12" s="110">
        <f t="shared" si="7"/>
        <v>1538.2343115470217</v>
      </c>
      <c r="W12" s="164">
        <f>RANK(V12,$V$8:V32,1)</f>
        <v>7</v>
      </c>
      <c r="X12" s="110">
        <f t="shared" si="8"/>
        <v>1706.9499621394953</v>
      </c>
      <c r="Y12" s="153">
        <f>RANK(X12,$X$8:X32,1)</f>
        <v>5</v>
      </c>
      <c r="Z12" s="111">
        <f t="shared" si="9"/>
        <v>10</v>
      </c>
      <c r="AA12" s="112">
        <f t="shared" si="10"/>
        <v>5</v>
      </c>
      <c r="AB12" s="20"/>
      <c r="AC12" s="104">
        <f t="shared" si="11"/>
        <v>7</v>
      </c>
      <c r="AE12" s="132">
        <v>35</v>
      </c>
      <c r="AF12" s="133">
        <v>15</v>
      </c>
      <c r="AG12" s="157">
        <f t="shared" si="12"/>
        <v>2115</v>
      </c>
      <c r="AH12" s="132">
        <v>54</v>
      </c>
      <c r="AI12" s="133">
        <v>24</v>
      </c>
      <c r="AJ12" s="157">
        <f t="shared" si="13"/>
        <v>3264</v>
      </c>
      <c r="AK12" s="132">
        <v>60</v>
      </c>
      <c r="AL12" s="133">
        <v>22</v>
      </c>
      <c r="AM12" s="157">
        <f t="shared" si="14"/>
        <v>3622</v>
      </c>
      <c r="AN12" s="122"/>
    </row>
    <row r="13" spans="1:40" ht="15" customHeight="1">
      <c r="A13" s="141">
        <v>6</v>
      </c>
      <c r="B13" s="60" t="s">
        <v>170</v>
      </c>
      <c r="C13" s="79" t="s">
        <v>171</v>
      </c>
      <c r="D13" s="76" t="s">
        <v>119</v>
      </c>
      <c r="E13" s="80" t="s">
        <v>172</v>
      </c>
      <c r="F13" s="53" t="s">
        <v>48</v>
      </c>
      <c r="G13" s="54">
        <v>850</v>
      </c>
      <c r="H13" s="55">
        <v>0.39</v>
      </c>
      <c r="I13" s="56">
        <v>3.5</v>
      </c>
      <c r="J13" s="57">
        <f t="shared" si="0"/>
        <v>0.7667086655169513</v>
      </c>
      <c r="K13" s="57">
        <f t="shared" si="1"/>
        <v>0.8151746656392495</v>
      </c>
      <c r="L13" s="41">
        <v>0</v>
      </c>
      <c r="M13" s="41">
        <v>0</v>
      </c>
      <c r="N13" s="41">
        <v>0</v>
      </c>
      <c r="O13" s="58">
        <v>51</v>
      </c>
      <c r="P13" s="57">
        <f t="shared" si="2"/>
        <v>0.5601746656392494</v>
      </c>
      <c r="Q13" s="59">
        <f t="shared" si="3"/>
        <v>1830</v>
      </c>
      <c r="R13" s="59">
        <f t="shared" si="4"/>
        <v>2406</v>
      </c>
      <c r="S13" s="126">
        <f t="shared" si="5"/>
        <v>3424</v>
      </c>
      <c r="T13" s="108">
        <f t="shared" si="6"/>
        <v>1025.1196381198265</v>
      </c>
      <c r="U13" s="164">
        <f>RANK(T13,$T$8:T30,1)</f>
        <v>7</v>
      </c>
      <c r="V13" s="110">
        <f t="shared" si="7"/>
        <v>1347.7802455280341</v>
      </c>
      <c r="W13" s="109">
        <f>RANK(V13,$V$8:V30,1)</f>
        <v>5</v>
      </c>
      <c r="X13" s="110">
        <f t="shared" si="8"/>
        <v>1918.0380551487901</v>
      </c>
      <c r="Y13" s="153">
        <f>RANK(X13,$X$8:X30,1)</f>
        <v>6</v>
      </c>
      <c r="Z13" s="111">
        <f t="shared" si="9"/>
        <v>11</v>
      </c>
      <c r="AA13" s="112">
        <f t="shared" si="10"/>
        <v>6</v>
      </c>
      <c r="AB13" s="20"/>
      <c r="AC13" s="104">
        <f t="shared" si="11"/>
        <v>7</v>
      </c>
      <c r="AE13" s="132">
        <v>30</v>
      </c>
      <c r="AF13" s="133">
        <v>30</v>
      </c>
      <c r="AG13" s="157">
        <f t="shared" si="12"/>
        <v>1830</v>
      </c>
      <c r="AH13" s="132">
        <v>40</v>
      </c>
      <c r="AI13" s="133">
        <v>6</v>
      </c>
      <c r="AJ13" s="157">
        <f t="shared" si="13"/>
        <v>2406</v>
      </c>
      <c r="AK13" s="132">
        <v>57</v>
      </c>
      <c r="AL13" s="133">
        <v>4</v>
      </c>
      <c r="AM13" s="157">
        <f t="shared" si="14"/>
        <v>3424</v>
      </c>
      <c r="AN13" s="122"/>
    </row>
    <row r="14" spans="1:40" ht="15" customHeight="1">
      <c r="A14" s="141">
        <v>7</v>
      </c>
      <c r="B14" s="60" t="s">
        <v>78</v>
      </c>
      <c r="C14" s="79" t="s">
        <v>79</v>
      </c>
      <c r="D14" s="78" t="s">
        <v>57</v>
      </c>
      <c r="E14" s="80" t="s">
        <v>71</v>
      </c>
      <c r="F14" s="53" t="s">
        <v>72</v>
      </c>
      <c r="G14" s="66">
        <v>970</v>
      </c>
      <c r="H14" s="67">
        <v>0.39</v>
      </c>
      <c r="I14" s="68">
        <v>3.36</v>
      </c>
      <c r="J14" s="57">
        <f t="shared" si="0"/>
        <v>0.8869369933662158</v>
      </c>
      <c r="K14" s="57">
        <f t="shared" si="1"/>
        <v>0.8980966910928816</v>
      </c>
      <c r="L14" s="41">
        <v>0</v>
      </c>
      <c r="M14" s="41">
        <v>0</v>
      </c>
      <c r="N14" s="41">
        <v>0</v>
      </c>
      <c r="O14" s="58">
        <v>62</v>
      </c>
      <c r="P14" s="57">
        <f t="shared" si="2"/>
        <v>0.5880966910928815</v>
      </c>
      <c r="Q14" s="59">
        <f t="shared" si="3"/>
        <v>1708</v>
      </c>
      <c r="R14" s="59">
        <f t="shared" si="4"/>
        <v>2741</v>
      </c>
      <c r="S14" s="126">
        <f t="shared" si="5"/>
        <v>3403</v>
      </c>
      <c r="T14" s="108">
        <f t="shared" si="6"/>
        <v>1004.4691483866417</v>
      </c>
      <c r="U14" s="109">
        <f>RANK(T14,$T$8:T53,1)</f>
        <v>6</v>
      </c>
      <c r="V14" s="110">
        <f t="shared" si="7"/>
        <v>1611.9730302855883</v>
      </c>
      <c r="W14" s="109">
        <f>RANK(V14,$V$8:V53,1)</f>
        <v>8</v>
      </c>
      <c r="X14" s="110">
        <f t="shared" si="8"/>
        <v>2001.293039789076</v>
      </c>
      <c r="Y14" s="164">
        <f>RANK(X14,$X$8:X53,1)</f>
        <v>8</v>
      </c>
      <c r="Z14" s="111">
        <f t="shared" si="9"/>
        <v>14</v>
      </c>
      <c r="AA14" s="112">
        <f t="shared" si="10"/>
        <v>7</v>
      </c>
      <c r="AB14" s="20"/>
      <c r="AC14" s="104">
        <f t="shared" si="11"/>
        <v>8</v>
      </c>
      <c r="AD14" s="20"/>
      <c r="AE14" s="132">
        <v>28</v>
      </c>
      <c r="AF14" s="133">
        <v>28</v>
      </c>
      <c r="AG14" s="157">
        <f t="shared" si="12"/>
        <v>1708</v>
      </c>
      <c r="AH14" s="132">
        <v>45</v>
      </c>
      <c r="AI14" s="133">
        <v>41</v>
      </c>
      <c r="AJ14" s="157">
        <f t="shared" si="13"/>
        <v>2741</v>
      </c>
      <c r="AK14" s="132">
        <v>56</v>
      </c>
      <c r="AL14" s="133">
        <v>43</v>
      </c>
      <c r="AM14" s="157">
        <f t="shared" si="14"/>
        <v>3403</v>
      </c>
      <c r="AN14" s="122"/>
    </row>
    <row r="15" spans="1:40" ht="15" customHeight="1">
      <c r="A15" s="141">
        <v>8</v>
      </c>
      <c r="B15" s="60" t="s">
        <v>73</v>
      </c>
      <c r="C15" s="79" t="s">
        <v>133</v>
      </c>
      <c r="D15" s="78" t="s">
        <v>109</v>
      </c>
      <c r="E15" s="80" t="s">
        <v>74</v>
      </c>
      <c r="F15" s="53" t="s">
        <v>48</v>
      </c>
      <c r="G15" s="54">
        <v>1050</v>
      </c>
      <c r="H15" s="55">
        <v>0.48</v>
      </c>
      <c r="I15" s="56">
        <v>9.5</v>
      </c>
      <c r="J15" s="57">
        <f t="shared" si="0"/>
        <v>0.7532466461869327</v>
      </c>
      <c r="K15" s="57">
        <f t="shared" si="1"/>
        <v>0.8076554144149407</v>
      </c>
      <c r="L15" s="41">
        <v>0</v>
      </c>
      <c r="M15" s="41">
        <v>0</v>
      </c>
      <c r="N15" s="41">
        <v>0</v>
      </c>
      <c r="O15" s="58">
        <v>72.67</v>
      </c>
      <c r="P15" s="57">
        <f t="shared" si="2"/>
        <v>0.4443054144149407</v>
      </c>
      <c r="Q15" s="59">
        <f t="shared" si="3"/>
        <v>2667</v>
      </c>
      <c r="R15" s="59">
        <f t="shared" si="4"/>
        <v>3084</v>
      </c>
      <c r="S15" s="126">
        <f t="shared" si="5"/>
        <v>5042.666666666667</v>
      </c>
      <c r="T15" s="108">
        <f t="shared" si="6"/>
        <v>1184.9625402446468</v>
      </c>
      <c r="U15" s="109">
        <f>RANK(T15,$T$8:T33,1)</f>
        <v>8</v>
      </c>
      <c r="V15" s="110">
        <f t="shared" si="7"/>
        <v>1370.237898055677</v>
      </c>
      <c r="W15" s="109">
        <f>RANK(V15,$V$8:V33,1)</f>
        <v>6</v>
      </c>
      <c r="X15" s="110">
        <f t="shared" si="8"/>
        <v>2240.484103089741</v>
      </c>
      <c r="Y15" s="164">
        <f>RANK(X15,$X$8:X33,1)</f>
        <v>9</v>
      </c>
      <c r="Z15" s="111">
        <f t="shared" si="9"/>
        <v>14</v>
      </c>
      <c r="AA15" s="112">
        <f t="shared" si="10"/>
        <v>8</v>
      </c>
      <c r="AB15" s="20"/>
      <c r="AC15" s="104">
        <f t="shared" si="11"/>
        <v>9</v>
      </c>
      <c r="AE15" s="132">
        <v>44</v>
      </c>
      <c r="AF15" s="133">
        <v>27</v>
      </c>
      <c r="AG15" s="157">
        <f t="shared" si="12"/>
        <v>2667</v>
      </c>
      <c r="AH15" s="132">
        <v>51</v>
      </c>
      <c r="AI15" s="133">
        <v>24</v>
      </c>
      <c r="AJ15" s="157">
        <f t="shared" si="13"/>
        <v>3084</v>
      </c>
      <c r="AK15" s="132"/>
      <c r="AL15" s="133"/>
      <c r="AM15" s="157">
        <f>+((63*60+2)/3)*4</f>
        <v>5042.666666666667</v>
      </c>
      <c r="AN15" s="122"/>
    </row>
    <row r="16" spans="1:40" ht="15" customHeight="1">
      <c r="A16" s="141">
        <v>9</v>
      </c>
      <c r="B16" s="52" t="s">
        <v>117</v>
      </c>
      <c r="C16" s="82" t="s">
        <v>118</v>
      </c>
      <c r="D16" s="78" t="s">
        <v>119</v>
      </c>
      <c r="E16" s="77" t="s">
        <v>120</v>
      </c>
      <c r="F16" s="113" t="s">
        <v>134</v>
      </c>
      <c r="G16" s="118">
        <v>1369</v>
      </c>
      <c r="H16" s="119">
        <v>0.79</v>
      </c>
      <c r="I16" s="120">
        <v>14.8</v>
      </c>
      <c r="J16" s="57">
        <f t="shared" si="0"/>
        <v>1.0868382453679222</v>
      </c>
      <c r="K16" s="57">
        <f t="shared" si="1"/>
        <v>1.0803117776601354</v>
      </c>
      <c r="L16" s="41">
        <v>0</v>
      </c>
      <c r="M16" s="41">
        <v>0</v>
      </c>
      <c r="N16" s="41">
        <v>0</v>
      </c>
      <c r="O16" s="58">
        <v>80.33</v>
      </c>
      <c r="P16" s="57">
        <f t="shared" si="2"/>
        <v>0.6786617776601354</v>
      </c>
      <c r="Q16" s="59">
        <f t="shared" si="3"/>
        <v>4001</v>
      </c>
      <c r="R16" s="59">
        <f t="shared" si="4"/>
        <v>2423</v>
      </c>
      <c r="S16" s="126">
        <f t="shared" si="5"/>
        <v>2940</v>
      </c>
      <c r="T16" s="108">
        <f t="shared" si="6"/>
        <v>2715.3257724182017</v>
      </c>
      <c r="U16" s="164">
        <f>RANK(T16,$T$8:T44,1)</f>
        <v>10</v>
      </c>
      <c r="V16" s="110">
        <f t="shared" si="7"/>
        <v>1644.397487270508</v>
      </c>
      <c r="W16" s="109">
        <f>RANK(V16,$V$8:V44,1)</f>
        <v>9</v>
      </c>
      <c r="X16" s="110">
        <f t="shared" si="8"/>
        <v>1995.265626320798</v>
      </c>
      <c r="Y16" s="153">
        <f>RANK(X16,$X$8:X44,1)</f>
        <v>7</v>
      </c>
      <c r="Z16" s="111">
        <f t="shared" si="9"/>
        <v>16</v>
      </c>
      <c r="AA16" s="112">
        <f t="shared" si="10"/>
        <v>9</v>
      </c>
      <c r="AB16" s="20"/>
      <c r="AC16" s="104">
        <f t="shared" si="11"/>
        <v>10</v>
      </c>
      <c r="AE16" s="132"/>
      <c r="AF16" s="133"/>
      <c r="AG16" s="157">
        <v>4001</v>
      </c>
      <c r="AH16" s="132">
        <v>40</v>
      </c>
      <c r="AI16" s="133">
        <v>23</v>
      </c>
      <c r="AJ16" s="157">
        <f t="shared" si="13"/>
        <v>2423</v>
      </c>
      <c r="AK16" s="132">
        <v>49</v>
      </c>
      <c r="AL16" s="133">
        <v>0</v>
      </c>
      <c r="AM16" s="157">
        <f>+AK16*60+AL16</f>
        <v>2940</v>
      </c>
      <c r="AN16" s="122"/>
    </row>
    <row r="17" spans="1:40" ht="15" customHeight="1" thickBot="1">
      <c r="A17" s="143">
        <v>10</v>
      </c>
      <c r="B17" s="99" t="s">
        <v>113</v>
      </c>
      <c r="C17" s="115" t="s">
        <v>114</v>
      </c>
      <c r="D17" s="117" t="s">
        <v>126</v>
      </c>
      <c r="E17" s="99" t="s">
        <v>129</v>
      </c>
      <c r="F17" s="160" t="s">
        <v>47</v>
      </c>
      <c r="G17" s="161">
        <v>988</v>
      </c>
      <c r="H17" s="162">
        <v>0.516</v>
      </c>
      <c r="I17" s="163">
        <v>6.7</v>
      </c>
      <c r="J17" s="61">
        <f t="shared" si="0"/>
        <v>0.8255790907936663</v>
      </c>
      <c r="K17" s="61">
        <f t="shared" si="1"/>
        <v>0.8523479445029167</v>
      </c>
      <c r="L17" s="42">
        <v>0</v>
      </c>
      <c r="M17" s="42">
        <v>0</v>
      </c>
      <c r="N17" s="42">
        <v>0</v>
      </c>
      <c r="O17" s="62">
        <v>72.33</v>
      </c>
      <c r="P17" s="61">
        <f t="shared" si="2"/>
        <v>0.49069794450291676</v>
      </c>
      <c r="Q17" s="63">
        <f t="shared" si="3"/>
        <v>2425</v>
      </c>
      <c r="R17" s="63">
        <f t="shared" si="4"/>
        <v>6528</v>
      </c>
      <c r="S17" s="127">
        <f t="shared" si="5"/>
        <v>4634</v>
      </c>
      <c r="T17" s="146">
        <f t="shared" si="6"/>
        <v>1189.942515419573</v>
      </c>
      <c r="U17" s="114">
        <f>RANK(T17,$T$8:T34,1)</f>
        <v>9</v>
      </c>
      <c r="V17" s="147">
        <f t="shared" si="7"/>
        <v>3203.276181715041</v>
      </c>
      <c r="W17" s="114">
        <f>RANK(V17,$V$8:V34,1)</f>
        <v>10</v>
      </c>
      <c r="X17" s="147">
        <f t="shared" si="8"/>
        <v>2273.8942748265163</v>
      </c>
      <c r="Y17" s="165">
        <f>RANK(X17,$X$8:X34,1)</f>
        <v>10</v>
      </c>
      <c r="Z17" s="148">
        <f t="shared" si="9"/>
        <v>19</v>
      </c>
      <c r="AA17" s="149">
        <f t="shared" si="10"/>
        <v>10</v>
      </c>
      <c r="AB17" s="20"/>
      <c r="AC17" s="104">
        <f t="shared" si="11"/>
        <v>10</v>
      </c>
      <c r="AE17" s="134">
        <v>40</v>
      </c>
      <c r="AF17" s="135">
        <v>25</v>
      </c>
      <c r="AG17" s="158">
        <f>+AE17*60+AF17</f>
        <v>2425</v>
      </c>
      <c r="AH17" s="134"/>
      <c r="AI17" s="135"/>
      <c r="AJ17" s="158">
        <v>6528</v>
      </c>
      <c r="AK17" s="134">
        <v>77</v>
      </c>
      <c r="AL17" s="135">
        <v>14</v>
      </c>
      <c r="AM17" s="158">
        <f>+AK17*60+AL17</f>
        <v>4634</v>
      </c>
      <c r="AN17" s="122"/>
    </row>
    <row r="18" spans="31:40" ht="15" customHeight="1" thickBot="1">
      <c r="AE18" s="123"/>
      <c r="AF18" s="124"/>
      <c r="AG18" s="125">
        <f aca="true" t="shared" si="15" ref="AG18:AG41">+AE18*60+AF18</f>
        <v>0</v>
      </c>
      <c r="AH18" s="123"/>
      <c r="AI18" s="124"/>
      <c r="AJ18" s="125">
        <f aca="true" t="shared" si="16" ref="AJ18:AJ41">+AH18*60+AI18</f>
        <v>0</v>
      </c>
      <c r="AK18" s="123"/>
      <c r="AL18" s="124"/>
      <c r="AM18" s="125">
        <f aca="true" t="shared" si="17" ref="AM18:AM41">+AK18*60+AL18</f>
        <v>0</v>
      </c>
      <c r="AN18" s="122"/>
    </row>
    <row r="19" spans="2:40" ht="15" customHeight="1">
      <c r="B19" s="22" t="s">
        <v>29</v>
      </c>
      <c r="C19" s="206" t="s">
        <v>25</v>
      </c>
      <c r="D19" s="206"/>
      <c r="E19" s="23" t="s">
        <v>9</v>
      </c>
      <c r="F19" s="207" t="s">
        <v>35</v>
      </c>
      <c r="G19" s="207"/>
      <c r="H19" s="207"/>
      <c r="I19" s="208" t="s">
        <v>36</v>
      </c>
      <c r="J19" s="208"/>
      <c r="K19" s="208"/>
      <c r="L19" s="208"/>
      <c r="M19" s="209" t="s">
        <v>25</v>
      </c>
      <c r="N19" s="209"/>
      <c r="O19" s="209"/>
      <c r="P19" s="209"/>
      <c r="Q19" s="206" t="s">
        <v>9</v>
      </c>
      <c r="R19" s="206"/>
      <c r="S19" s="206"/>
      <c r="T19" s="207" t="s">
        <v>35</v>
      </c>
      <c r="U19" s="207"/>
      <c r="V19" s="207"/>
      <c r="W19" s="207"/>
      <c r="X19" s="30"/>
      <c r="Y19" s="30"/>
      <c r="Z19" s="30"/>
      <c r="AA19" s="30"/>
      <c r="AE19" s="34"/>
      <c r="AF19" s="121"/>
      <c r="AG19" s="122">
        <f t="shared" si="15"/>
        <v>0</v>
      </c>
      <c r="AH19" s="34"/>
      <c r="AI19" s="121"/>
      <c r="AJ19" s="122">
        <f t="shared" si="16"/>
        <v>0</v>
      </c>
      <c r="AK19" s="34"/>
      <c r="AL19" s="121"/>
      <c r="AM19" s="122">
        <f t="shared" si="17"/>
        <v>0</v>
      </c>
      <c r="AN19" s="122"/>
    </row>
    <row r="20" spans="2:40" ht="15" customHeight="1">
      <c r="B20" s="24" t="s">
        <v>177</v>
      </c>
      <c r="C20" s="202" t="s">
        <v>103</v>
      </c>
      <c r="D20" s="202"/>
      <c r="E20" s="25" t="s">
        <v>56</v>
      </c>
      <c r="F20" s="199"/>
      <c r="G20" s="199"/>
      <c r="H20" s="199"/>
      <c r="I20" s="204" t="s">
        <v>37</v>
      </c>
      <c r="J20" s="204"/>
      <c r="K20" s="204"/>
      <c r="L20" s="204"/>
      <c r="M20" s="203" t="s">
        <v>103</v>
      </c>
      <c r="N20" s="201"/>
      <c r="O20" s="201"/>
      <c r="P20" s="201"/>
      <c r="Q20" s="197" t="s">
        <v>56</v>
      </c>
      <c r="R20" s="197"/>
      <c r="S20" s="197"/>
      <c r="T20" s="198"/>
      <c r="U20" s="198"/>
      <c r="V20" s="198"/>
      <c r="W20" s="198"/>
      <c r="X20" s="32"/>
      <c r="Y20" s="32"/>
      <c r="Z20" s="32"/>
      <c r="AA20" s="32"/>
      <c r="AE20" s="34"/>
      <c r="AF20" s="121"/>
      <c r="AG20" s="122">
        <f t="shared" si="15"/>
        <v>0</v>
      </c>
      <c r="AH20" s="34"/>
      <c r="AI20" s="121"/>
      <c r="AJ20" s="122">
        <f t="shared" si="16"/>
        <v>0</v>
      </c>
      <c r="AK20" s="34"/>
      <c r="AL20" s="121"/>
      <c r="AM20" s="122">
        <f t="shared" si="17"/>
        <v>0</v>
      </c>
      <c r="AN20" s="122"/>
    </row>
    <row r="21" spans="2:40" ht="15" customHeight="1">
      <c r="B21" s="27" t="s">
        <v>176</v>
      </c>
      <c r="C21" s="202"/>
      <c r="D21" s="202"/>
      <c r="E21" s="25"/>
      <c r="F21" s="199"/>
      <c r="G21" s="199"/>
      <c r="H21" s="199"/>
      <c r="I21" s="193" t="s">
        <v>38</v>
      </c>
      <c r="J21" s="193"/>
      <c r="K21" s="193"/>
      <c r="L21" s="193"/>
      <c r="M21" s="203" t="s">
        <v>192</v>
      </c>
      <c r="N21" s="201"/>
      <c r="O21" s="201"/>
      <c r="P21" s="201"/>
      <c r="Q21" s="197" t="s">
        <v>193</v>
      </c>
      <c r="R21" s="197"/>
      <c r="S21" s="197"/>
      <c r="T21" s="198"/>
      <c r="U21" s="198"/>
      <c r="V21" s="198"/>
      <c r="W21" s="198"/>
      <c r="X21" s="32"/>
      <c r="Y21" s="32"/>
      <c r="Z21" s="32"/>
      <c r="AA21" s="32"/>
      <c r="AE21" s="34"/>
      <c r="AF21" s="121"/>
      <c r="AG21" s="122">
        <f t="shared" si="15"/>
        <v>0</v>
      </c>
      <c r="AH21" s="34"/>
      <c r="AI21" s="121"/>
      <c r="AJ21" s="122">
        <f t="shared" si="16"/>
        <v>0</v>
      </c>
      <c r="AK21" s="34"/>
      <c r="AL21" s="121"/>
      <c r="AM21" s="122">
        <f t="shared" si="17"/>
        <v>0</v>
      </c>
      <c r="AN21" s="122"/>
    </row>
    <row r="22" spans="2:40" ht="15" customHeight="1">
      <c r="B22" s="27">
        <v>3</v>
      </c>
      <c r="C22" s="202"/>
      <c r="D22" s="202"/>
      <c r="E22" s="64"/>
      <c r="F22" s="199"/>
      <c r="G22" s="199"/>
      <c r="H22" s="199"/>
      <c r="I22" s="200"/>
      <c r="J22" s="200"/>
      <c r="K22" s="200"/>
      <c r="L22" s="200"/>
      <c r="M22" s="203"/>
      <c r="N22" s="201"/>
      <c r="O22" s="201"/>
      <c r="P22" s="201"/>
      <c r="Q22" s="197"/>
      <c r="R22" s="197"/>
      <c r="S22" s="197"/>
      <c r="T22" s="198"/>
      <c r="U22" s="198"/>
      <c r="V22" s="198"/>
      <c r="W22" s="198"/>
      <c r="X22" s="32"/>
      <c r="Y22" s="32"/>
      <c r="Z22" s="32"/>
      <c r="AA22" s="32"/>
      <c r="AE22" s="34"/>
      <c r="AF22" s="121"/>
      <c r="AG22" s="122">
        <f t="shared" si="15"/>
        <v>0</v>
      </c>
      <c r="AH22" s="34"/>
      <c r="AI22" s="121"/>
      <c r="AJ22" s="122">
        <f t="shared" si="16"/>
        <v>0</v>
      </c>
      <c r="AK22" s="34"/>
      <c r="AL22" s="121"/>
      <c r="AM22" s="122">
        <f t="shared" si="17"/>
        <v>0</v>
      </c>
      <c r="AN22" s="122"/>
    </row>
    <row r="23" spans="2:40" ht="15" customHeight="1">
      <c r="B23" s="24"/>
      <c r="C23" s="202"/>
      <c r="D23" s="202"/>
      <c r="E23" s="64"/>
      <c r="F23" s="199"/>
      <c r="G23" s="199"/>
      <c r="H23" s="199"/>
      <c r="I23" s="200"/>
      <c r="J23" s="200"/>
      <c r="K23" s="200"/>
      <c r="L23" s="200"/>
      <c r="M23" s="201"/>
      <c r="N23" s="201"/>
      <c r="O23" s="201"/>
      <c r="P23" s="201"/>
      <c r="Q23" s="197"/>
      <c r="R23" s="197"/>
      <c r="S23" s="197"/>
      <c r="T23" s="198"/>
      <c r="U23" s="198"/>
      <c r="V23" s="198"/>
      <c r="W23" s="198"/>
      <c r="X23" s="32"/>
      <c r="Y23" s="32"/>
      <c r="Z23" s="32"/>
      <c r="AA23" s="32"/>
      <c r="AE23" s="34"/>
      <c r="AF23" s="121"/>
      <c r="AG23" s="122">
        <f t="shared" si="15"/>
        <v>0</v>
      </c>
      <c r="AH23" s="34"/>
      <c r="AI23" s="121"/>
      <c r="AJ23" s="122">
        <f t="shared" si="16"/>
        <v>0</v>
      </c>
      <c r="AK23" s="34"/>
      <c r="AL23" s="121"/>
      <c r="AM23" s="122">
        <f t="shared" si="17"/>
        <v>0</v>
      </c>
      <c r="AN23" s="122"/>
    </row>
    <row r="24" spans="2:40" ht="15" customHeight="1">
      <c r="B24" s="24"/>
      <c r="C24" s="177"/>
      <c r="D24" s="177"/>
      <c r="E24" s="25"/>
      <c r="F24" s="199"/>
      <c r="G24" s="199"/>
      <c r="H24" s="199"/>
      <c r="I24" s="200"/>
      <c r="J24" s="200"/>
      <c r="K24" s="200"/>
      <c r="L24" s="200"/>
      <c r="M24" s="201"/>
      <c r="N24" s="201"/>
      <c r="O24" s="201"/>
      <c r="P24" s="201"/>
      <c r="Q24" s="197"/>
      <c r="R24" s="197"/>
      <c r="S24" s="197"/>
      <c r="T24" s="198"/>
      <c r="U24" s="198"/>
      <c r="V24" s="198"/>
      <c r="W24" s="198"/>
      <c r="X24" s="32"/>
      <c r="Y24" s="32"/>
      <c r="Z24" s="32"/>
      <c r="AA24" s="32"/>
      <c r="AE24" s="34"/>
      <c r="AF24" s="121"/>
      <c r="AG24" s="122">
        <f t="shared" si="15"/>
        <v>0</v>
      </c>
      <c r="AH24" s="34"/>
      <c r="AI24" s="121"/>
      <c r="AJ24" s="122">
        <f t="shared" si="16"/>
        <v>0</v>
      </c>
      <c r="AK24" s="34"/>
      <c r="AL24" s="121"/>
      <c r="AM24" s="122">
        <f t="shared" si="17"/>
        <v>0</v>
      </c>
      <c r="AN24" s="122"/>
    </row>
    <row r="25" spans="2:40" ht="15" customHeight="1">
      <c r="B25" s="28"/>
      <c r="C25" s="177"/>
      <c r="D25" s="177"/>
      <c r="E25" s="65"/>
      <c r="F25" s="172"/>
      <c r="G25" s="172"/>
      <c r="H25" s="172"/>
      <c r="I25" s="193" t="s">
        <v>39</v>
      </c>
      <c r="J25" s="193"/>
      <c r="K25" s="193"/>
      <c r="L25" s="193"/>
      <c r="M25" s="194" t="s">
        <v>139</v>
      </c>
      <c r="N25" s="195"/>
      <c r="O25" s="195"/>
      <c r="P25" s="196"/>
      <c r="Q25" s="197" t="s">
        <v>191</v>
      </c>
      <c r="R25" s="197"/>
      <c r="S25" s="197"/>
      <c r="T25" s="198"/>
      <c r="U25" s="198"/>
      <c r="V25" s="198"/>
      <c r="W25" s="198"/>
      <c r="X25" s="32"/>
      <c r="Y25" s="32"/>
      <c r="Z25" s="32"/>
      <c r="AA25" s="32"/>
      <c r="AE25" s="34"/>
      <c r="AF25" s="121"/>
      <c r="AG25" s="122">
        <f t="shared" si="15"/>
        <v>0</v>
      </c>
      <c r="AH25" s="34"/>
      <c r="AI25" s="121"/>
      <c r="AJ25" s="122">
        <f t="shared" si="16"/>
        <v>0</v>
      </c>
      <c r="AK25" s="34"/>
      <c r="AL25" s="121"/>
      <c r="AM25" s="122">
        <f t="shared" si="17"/>
        <v>0</v>
      </c>
      <c r="AN25" s="122"/>
    </row>
    <row r="26" spans="2:40" ht="15" customHeight="1" thickBot="1">
      <c r="B26" s="29" t="s">
        <v>40</v>
      </c>
      <c r="C26" s="175" t="s">
        <v>49</v>
      </c>
      <c r="D26" s="173"/>
      <c r="E26" s="83" t="s">
        <v>50</v>
      </c>
      <c r="F26" s="174"/>
      <c r="G26" s="174"/>
      <c r="H26" s="174"/>
      <c r="I26" s="191" t="s">
        <v>40</v>
      </c>
      <c r="J26" s="191"/>
      <c r="K26" s="191"/>
      <c r="L26" s="191"/>
      <c r="M26" s="192" t="s">
        <v>194</v>
      </c>
      <c r="N26" s="192"/>
      <c r="O26" s="192"/>
      <c r="P26" s="192"/>
      <c r="Q26" s="175" t="s">
        <v>195</v>
      </c>
      <c r="R26" s="175"/>
      <c r="S26" s="175"/>
      <c r="T26" s="176"/>
      <c r="U26" s="176"/>
      <c r="V26" s="176"/>
      <c r="W26" s="176"/>
      <c r="X26" s="32"/>
      <c r="Y26" s="32"/>
      <c r="Z26" s="32"/>
      <c r="AA26" s="32"/>
      <c r="AE26" s="34"/>
      <c r="AF26" s="121"/>
      <c r="AG26" s="122">
        <f t="shared" si="15"/>
        <v>0</v>
      </c>
      <c r="AH26" s="34"/>
      <c r="AI26" s="121"/>
      <c r="AJ26" s="122">
        <f t="shared" si="16"/>
        <v>0</v>
      </c>
      <c r="AK26" s="34"/>
      <c r="AL26" s="121"/>
      <c r="AM26" s="122">
        <f t="shared" si="17"/>
        <v>0</v>
      </c>
      <c r="AN26" s="122"/>
    </row>
    <row r="27" spans="31:40" ht="15" customHeight="1">
      <c r="AE27" s="34"/>
      <c r="AF27" s="121"/>
      <c r="AG27" s="122">
        <f t="shared" si="15"/>
        <v>0</v>
      </c>
      <c r="AH27" s="34"/>
      <c r="AI27" s="121"/>
      <c r="AJ27" s="122">
        <f t="shared" si="16"/>
        <v>0</v>
      </c>
      <c r="AK27" s="34"/>
      <c r="AL27" s="121"/>
      <c r="AM27" s="122">
        <f t="shared" si="17"/>
        <v>0</v>
      </c>
      <c r="AN27" s="122"/>
    </row>
    <row r="28" spans="31:40" ht="12.75">
      <c r="AE28" s="34"/>
      <c r="AF28" s="121"/>
      <c r="AG28" s="122">
        <f t="shared" si="15"/>
        <v>0</v>
      </c>
      <c r="AH28" s="34"/>
      <c r="AI28" s="121"/>
      <c r="AJ28" s="122">
        <f t="shared" si="16"/>
        <v>0</v>
      </c>
      <c r="AK28" s="34"/>
      <c r="AL28" s="121"/>
      <c r="AM28" s="122">
        <f t="shared" si="17"/>
        <v>0</v>
      </c>
      <c r="AN28" s="122"/>
    </row>
    <row r="29" spans="31:40" ht="12.75">
      <c r="AE29" s="34"/>
      <c r="AF29" s="121"/>
      <c r="AG29" s="122">
        <f t="shared" si="15"/>
        <v>0</v>
      </c>
      <c r="AH29" s="34"/>
      <c r="AI29" s="121"/>
      <c r="AJ29" s="122">
        <f t="shared" si="16"/>
        <v>0</v>
      </c>
      <c r="AK29" s="34"/>
      <c r="AL29" s="121"/>
      <c r="AM29" s="122">
        <f t="shared" si="17"/>
        <v>0</v>
      </c>
      <c r="AN29" s="122"/>
    </row>
    <row r="30" spans="31:40" ht="12.75">
      <c r="AE30" s="34"/>
      <c r="AF30" s="121"/>
      <c r="AG30" s="122">
        <f t="shared" si="15"/>
        <v>0</v>
      </c>
      <c r="AH30" s="34"/>
      <c r="AI30" s="121"/>
      <c r="AJ30" s="122">
        <f t="shared" si="16"/>
        <v>0</v>
      </c>
      <c r="AK30" s="34"/>
      <c r="AL30" s="121"/>
      <c r="AM30" s="122">
        <f t="shared" si="17"/>
        <v>0</v>
      </c>
      <c r="AN30" s="122"/>
    </row>
    <row r="31" spans="31:40" ht="12.75">
      <c r="AE31" s="34"/>
      <c r="AF31" s="121"/>
      <c r="AG31" s="122">
        <f t="shared" si="15"/>
        <v>0</v>
      </c>
      <c r="AH31" s="34"/>
      <c r="AI31" s="121"/>
      <c r="AJ31" s="122">
        <f t="shared" si="16"/>
        <v>0</v>
      </c>
      <c r="AK31" s="34"/>
      <c r="AL31" s="121"/>
      <c r="AM31" s="122">
        <f t="shared" si="17"/>
        <v>0</v>
      </c>
      <c r="AN31" s="122"/>
    </row>
    <row r="32" spans="31:40" ht="12.75">
      <c r="AE32" s="34"/>
      <c r="AF32" s="121"/>
      <c r="AG32" s="122">
        <f t="shared" si="15"/>
        <v>0</v>
      </c>
      <c r="AH32" s="34"/>
      <c r="AI32" s="121"/>
      <c r="AJ32" s="122">
        <f t="shared" si="16"/>
        <v>0</v>
      </c>
      <c r="AK32" s="34"/>
      <c r="AL32" s="121"/>
      <c r="AM32" s="122">
        <f t="shared" si="17"/>
        <v>0</v>
      </c>
      <c r="AN32" s="122"/>
    </row>
    <row r="33" spans="31:40" ht="12.75">
      <c r="AE33" s="34"/>
      <c r="AF33" s="121"/>
      <c r="AG33" s="122">
        <f t="shared" si="15"/>
        <v>0</v>
      </c>
      <c r="AH33" s="34"/>
      <c r="AI33" s="121"/>
      <c r="AJ33" s="122">
        <f t="shared" si="16"/>
        <v>0</v>
      </c>
      <c r="AK33" s="34"/>
      <c r="AL33" s="121"/>
      <c r="AM33" s="122">
        <f t="shared" si="17"/>
        <v>0</v>
      </c>
      <c r="AN33" s="122"/>
    </row>
    <row r="34" spans="31:40" ht="12.75">
      <c r="AE34" s="34"/>
      <c r="AF34" s="121"/>
      <c r="AG34" s="122">
        <f t="shared" si="15"/>
        <v>0</v>
      </c>
      <c r="AH34" s="34"/>
      <c r="AI34" s="121"/>
      <c r="AJ34" s="122">
        <f t="shared" si="16"/>
        <v>0</v>
      </c>
      <c r="AK34" s="34"/>
      <c r="AL34" s="121"/>
      <c r="AM34" s="122">
        <f t="shared" si="17"/>
        <v>0</v>
      </c>
      <c r="AN34" s="122"/>
    </row>
    <row r="35" spans="31:40" ht="12.75">
      <c r="AE35" s="34"/>
      <c r="AF35" s="121"/>
      <c r="AG35" s="122">
        <f t="shared" si="15"/>
        <v>0</v>
      </c>
      <c r="AH35" s="34"/>
      <c r="AI35" s="121"/>
      <c r="AJ35" s="122">
        <f t="shared" si="16"/>
        <v>0</v>
      </c>
      <c r="AK35" s="34"/>
      <c r="AL35" s="121"/>
      <c r="AM35" s="122">
        <f t="shared" si="17"/>
        <v>0</v>
      </c>
      <c r="AN35" s="122"/>
    </row>
    <row r="36" spans="31:40" ht="12.75">
      <c r="AE36" s="34"/>
      <c r="AF36" s="121"/>
      <c r="AG36" s="122">
        <f t="shared" si="15"/>
        <v>0</v>
      </c>
      <c r="AH36" s="34"/>
      <c r="AI36" s="121"/>
      <c r="AJ36" s="122">
        <f t="shared" si="16"/>
        <v>0</v>
      </c>
      <c r="AK36" s="34"/>
      <c r="AL36" s="121"/>
      <c r="AM36" s="122">
        <f t="shared" si="17"/>
        <v>0</v>
      </c>
      <c r="AN36" s="122"/>
    </row>
    <row r="37" spans="31:40" ht="12.75">
      <c r="AE37" s="34"/>
      <c r="AF37" s="121"/>
      <c r="AG37" s="122">
        <f t="shared" si="15"/>
        <v>0</v>
      </c>
      <c r="AH37" s="34"/>
      <c r="AI37" s="121"/>
      <c r="AJ37" s="122">
        <f t="shared" si="16"/>
        <v>0</v>
      </c>
      <c r="AK37" s="34"/>
      <c r="AL37" s="121"/>
      <c r="AM37" s="122">
        <f t="shared" si="17"/>
        <v>0</v>
      </c>
      <c r="AN37" s="122"/>
    </row>
    <row r="38" spans="31:40" ht="12.75">
      <c r="AE38" s="34"/>
      <c r="AF38" s="121"/>
      <c r="AG38" s="122">
        <f t="shared" si="15"/>
        <v>0</v>
      </c>
      <c r="AH38" s="34"/>
      <c r="AI38" s="121"/>
      <c r="AJ38" s="122">
        <f t="shared" si="16"/>
        <v>0</v>
      </c>
      <c r="AK38" s="34"/>
      <c r="AL38" s="121"/>
      <c r="AM38" s="122">
        <f t="shared" si="17"/>
        <v>0</v>
      </c>
      <c r="AN38" s="122"/>
    </row>
    <row r="39" spans="31:40" ht="12.75">
      <c r="AE39" s="34"/>
      <c r="AF39" s="121"/>
      <c r="AG39" s="122">
        <f t="shared" si="15"/>
        <v>0</v>
      </c>
      <c r="AH39" s="34"/>
      <c r="AI39" s="121"/>
      <c r="AJ39" s="122">
        <f t="shared" si="16"/>
        <v>0</v>
      </c>
      <c r="AK39" s="34"/>
      <c r="AL39" s="121"/>
      <c r="AM39" s="122">
        <f t="shared" si="17"/>
        <v>0</v>
      </c>
      <c r="AN39" s="122"/>
    </row>
    <row r="40" spans="31:40" ht="12.75">
      <c r="AE40" s="34"/>
      <c r="AF40" s="121"/>
      <c r="AG40" s="122">
        <f t="shared" si="15"/>
        <v>0</v>
      </c>
      <c r="AH40" s="34"/>
      <c r="AI40" s="121"/>
      <c r="AJ40" s="122">
        <f t="shared" si="16"/>
        <v>0</v>
      </c>
      <c r="AK40" s="34"/>
      <c r="AL40" s="121"/>
      <c r="AM40" s="122">
        <f t="shared" si="17"/>
        <v>0</v>
      </c>
      <c r="AN40" s="122"/>
    </row>
    <row r="41" spans="31:40" ht="12.75">
      <c r="AE41" s="34"/>
      <c r="AF41" s="121"/>
      <c r="AG41" s="122">
        <f t="shared" si="15"/>
        <v>0</v>
      </c>
      <c r="AH41" s="34"/>
      <c r="AI41" s="121"/>
      <c r="AJ41" s="122">
        <f t="shared" si="16"/>
        <v>0</v>
      </c>
      <c r="AK41" s="34"/>
      <c r="AL41" s="121"/>
      <c r="AM41" s="122">
        <f t="shared" si="17"/>
        <v>0</v>
      </c>
      <c r="AN41" s="122"/>
    </row>
  </sheetData>
  <mergeCells count="79">
    <mergeCell ref="AE6:AG6"/>
    <mergeCell ref="AH6:AJ6"/>
    <mergeCell ref="AK6:AM6"/>
    <mergeCell ref="AC6:AC7"/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Z6:Z7"/>
    <mergeCell ref="J6:J7"/>
    <mergeCell ref="K6:K7"/>
    <mergeCell ref="L6:N6"/>
    <mergeCell ref="O6:O7"/>
    <mergeCell ref="AA6:AA7"/>
    <mergeCell ref="C19:D19"/>
    <mergeCell ref="F19:H19"/>
    <mergeCell ref="I19:L19"/>
    <mergeCell ref="M19:P19"/>
    <mergeCell ref="Q19:S19"/>
    <mergeCell ref="T19:W19"/>
    <mergeCell ref="P6:P7"/>
    <mergeCell ref="Q6:S6"/>
    <mergeCell ref="T6:Y6"/>
    <mergeCell ref="Q21:S21"/>
    <mergeCell ref="T21:W21"/>
    <mergeCell ref="C20:D20"/>
    <mergeCell ref="F20:H20"/>
    <mergeCell ref="I20:L20"/>
    <mergeCell ref="M20:P20"/>
    <mergeCell ref="Q20:S20"/>
    <mergeCell ref="T20:W20"/>
    <mergeCell ref="Q22:S22"/>
    <mergeCell ref="T22:W22"/>
    <mergeCell ref="C21:D21"/>
    <mergeCell ref="F21:H21"/>
    <mergeCell ref="C22:D22"/>
    <mergeCell ref="F22:H22"/>
    <mergeCell ref="I22:L22"/>
    <mergeCell ref="M22:P22"/>
    <mergeCell ref="I21:L21"/>
    <mergeCell ref="M21:P21"/>
    <mergeCell ref="C23:D23"/>
    <mergeCell ref="F23:H23"/>
    <mergeCell ref="I23:L23"/>
    <mergeCell ref="M23:P23"/>
    <mergeCell ref="Q25:S25"/>
    <mergeCell ref="T25:W25"/>
    <mergeCell ref="C24:D24"/>
    <mergeCell ref="F24:H24"/>
    <mergeCell ref="I24:L24"/>
    <mergeCell ref="M24:P24"/>
    <mergeCell ref="Q23:S23"/>
    <mergeCell ref="T23:W23"/>
    <mergeCell ref="Q24:S24"/>
    <mergeCell ref="T24:W24"/>
    <mergeCell ref="Q26:S26"/>
    <mergeCell ref="T26:W26"/>
    <mergeCell ref="C25:D25"/>
    <mergeCell ref="F25:H25"/>
    <mergeCell ref="C26:D26"/>
    <mergeCell ref="F26:H26"/>
    <mergeCell ref="I26:L26"/>
    <mergeCell ref="M26:P26"/>
    <mergeCell ref="I25:L25"/>
    <mergeCell ref="M25:P25"/>
    <mergeCell ref="AK2:AM2"/>
    <mergeCell ref="AK3:AL3"/>
    <mergeCell ref="AK4:AL4"/>
    <mergeCell ref="AE3:AF3"/>
    <mergeCell ref="AE4:AF4"/>
    <mergeCell ref="AE2:AG2"/>
    <mergeCell ref="AH2:AJ2"/>
    <mergeCell ref="AH3:AI3"/>
    <mergeCell ref="AH4:AI4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5"/>
  <sheetViews>
    <sheetView showZeros="0"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  <col min="31" max="32" width="4.625" style="0" bestFit="1" customWidth="1"/>
    <col min="33" max="33" width="7.00390625" style="0" bestFit="1" customWidth="1"/>
    <col min="34" max="35" width="4.625" style="0" bestFit="1" customWidth="1"/>
    <col min="36" max="36" width="7.00390625" style="0" bestFit="1" customWidth="1"/>
    <col min="37" max="38" width="4.625" style="0" bestFit="1" customWidth="1"/>
    <col min="39" max="39" width="7.00390625" style="0" bestFit="1" customWidth="1"/>
  </cols>
  <sheetData>
    <row r="1" spans="1:20" ht="15" customHeight="1" thickBot="1">
      <c r="A1" s="216" t="s">
        <v>188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P1" s="96"/>
      <c r="Q1" s="96"/>
      <c r="R1" s="96"/>
      <c r="S1" s="96"/>
      <c r="T1" s="96"/>
    </row>
    <row r="2" spans="1:39" ht="15" customHeight="1">
      <c r="A2" s="216" t="s">
        <v>143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P2" s="96"/>
      <c r="Q2" s="95"/>
      <c r="R2" s="96"/>
      <c r="S2" s="96"/>
      <c r="T2" s="96"/>
      <c r="U2" s="95"/>
      <c r="V2" s="96"/>
      <c r="AE2" s="184" t="s">
        <v>149</v>
      </c>
      <c r="AF2" s="185"/>
      <c r="AG2" s="186"/>
      <c r="AH2" s="184" t="s">
        <v>150</v>
      </c>
      <c r="AI2" s="185"/>
      <c r="AJ2" s="186"/>
      <c r="AK2" s="184" t="s">
        <v>151</v>
      </c>
      <c r="AL2" s="185"/>
      <c r="AM2" s="186"/>
    </row>
    <row r="3" spans="1:39" ht="19.5" customHeight="1">
      <c r="A3" s="217" t="s">
        <v>80</v>
      </c>
      <c r="B3" s="217"/>
      <c r="C3" s="33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97"/>
      <c r="Q3" s="95"/>
      <c r="R3" s="96"/>
      <c r="S3" s="97"/>
      <c r="T3" s="97"/>
      <c r="U3" s="95"/>
      <c r="V3" s="96"/>
      <c r="W3" s="19"/>
      <c r="X3" s="19"/>
      <c r="AE3" s="187" t="s">
        <v>167</v>
      </c>
      <c r="AF3" s="188"/>
      <c r="AG3" s="154">
        <f>MAX(AG8:AG31)*1.5</f>
        <v>15592.5</v>
      </c>
      <c r="AH3" s="187" t="s">
        <v>167</v>
      </c>
      <c r="AI3" s="188"/>
      <c r="AJ3" s="154">
        <f>MAX(AJ8:AJ31)*1.5</f>
        <v>11274</v>
      </c>
      <c r="AK3" s="187" t="s">
        <v>167</v>
      </c>
      <c r="AL3" s="188"/>
      <c r="AM3" s="154">
        <f>MAX(AM8:AM31)*1.5</f>
        <v>11766</v>
      </c>
    </row>
    <row r="4" spans="1:39" ht="19.5" customHeight="1" thickBot="1">
      <c r="A4" s="217"/>
      <c r="B4" s="217"/>
      <c r="C4" s="33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01"/>
      <c r="Q4" s="128"/>
      <c r="R4" s="97"/>
      <c r="S4" s="97"/>
      <c r="T4" s="97"/>
      <c r="U4" s="97"/>
      <c r="V4" s="97"/>
      <c r="W4" s="19"/>
      <c r="X4" s="19"/>
      <c r="AE4" s="189" t="s">
        <v>168</v>
      </c>
      <c r="AF4" s="190"/>
      <c r="AG4" s="155">
        <f>MAX(AG8:AG31)*2</f>
        <v>20790</v>
      </c>
      <c r="AH4" s="189" t="s">
        <v>168</v>
      </c>
      <c r="AI4" s="190"/>
      <c r="AJ4" s="155">
        <f>MAX(AJ8:AJ31)*2</f>
        <v>15032</v>
      </c>
      <c r="AK4" s="189" t="s">
        <v>168</v>
      </c>
      <c r="AL4" s="190"/>
      <c r="AM4" s="155">
        <f>MAX(AM8:AM31)*2</f>
        <v>15688</v>
      </c>
    </row>
    <row r="5" spans="28:30" ht="12" customHeight="1" thickBot="1">
      <c r="AB5" s="20"/>
      <c r="AC5" s="20"/>
      <c r="AD5" s="20"/>
    </row>
    <row r="6" spans="1:39" ht="12.75" customHeight="1" thickBot="1">
      <c r="A6" s="218" t="s">
        <v>24</v>
      </c>
      <c r="B6" s="219" t="s">
        <v>25</v>
      </c>
      <c r="C6" s="219" t="s">
        <v>9</v>
      </c>
      <c r="D6" s="219" t="s">
        <v>26</v>
      </c>
      <c r="E6" s="219" t="s">
        <v>27</v>
      </c>
      <c r="F6" s="219" t="s">
        <v>28</v>
      </c>
      <c r="G6" s="43" t="s">
        <v>91</v>
      </c>
      <c r="H6" s="43" t="s">
        <v>59</v>
      </c>
      <c r="I6" s="44" t="s">
        <v>60</v>
      </c>
      <c r="J6" s="210" t="s">
        <v>61</v>
      </c>
      <c r="K6" s="210" t="s">
        <v>92</v>
      </c>
      <c r="L6" s="215" t="s">
        <v>29</v>
      </c>
      <c r="M6" s="215"/>
      <c r="N6" s="215"/>
      <c r="O6" s="210" t="s">
        <v>30</v>
      </c>
      <c r="P6" s="210" t="s">
        <v>93</v>
      </c>
      <c r="Q6" s="211" t="s">
        <v>62</v>
      </c>
      <c r="R6" s="211"/>
      <c r="S6" s="212"/>
      <c r="T6" s="213" t="s">
        <v>63</v>
      </c>
      <c r="U6" s="214"/>
      <c r="V6" s="214"/>
      <c r="W6" s="214"/>
      <c r="X6" s="214"/>
      <c r="Y6" s="214"/>
      <c r="Z6" s="210" t="s">
        <v>64</v>
      </c>
      <c r="AA6" s="205" t="s">
        <v>31</v>
      </c>
      <c r="AB6" s="20"/>
      <c r="AC6" s="220" t="s">
        <v>124</v>
      </c>
      <c r="AD6" s="20"/>
      <c r="AE6" s="184" t="s">
        <v>149</v>
      </c>
      <c r="AF6" s="185"/>
      <c r="AG6" s="186"/>
      <c r="AH6" s="184" t="s">
        <v>150</v>
      </c>
      <c r="AI6" s="185"/>
      <c r="AJ6" s="186"/>
      <c r="AK6" s="184" t="s">
        <v>151</v>
      </c>
      <c r="AL6" s="185"/>
      <c r="AM6" s="186"/>
    </row>
    <row r="7" spans="1:39" ht="15" thickBot="1">
      <c r="A7" s="218"/>
      <c r="B7" s="219"/>
      <c r="C7" s="219"/>
      <c r="D7" s="219"/>
      <c r="E7" s="219"/>
      <c r="F7" s="219"/>
      <c r="G7" s="45" t="s">
        <v>65</v>
      </c>
      <c r="H7" s="45" t="s">
        <v>94</v>
      </c>
      <c r="I7" s="45" t="s">
        <v>66</v>
      </c>
      <c r="J7" s="210"/>
      <c r="K7" s="210"/>
      <c r="L7" s="21" t="s">
        <v>32</v>
      </c>
      <c r="M7" s="21" t="s">
        <v>33</v>
      </c>
      <c r="N7" s="21" t="s">
        <v>34</v>
      </c>
      <c r="O7" s="210"/>
      <c r="P7" s="210"/>
      <c r="Q7" s="46" t="s">
        <v>67</v>
      </c>
      <c r="R7" s="46" t="s">
        <v>68</v>
      </c>
      <c r="S7" s="47" t="s">
        <v>69</v>
      </c>
      <c r="T7" s="48" t="s">
        <v>32</v>
      </c>
      <c r="U7" s="40" t="s">
        <v>70</v>
      </c>
      <c r="V7" s="21" t="s">
        <v>33</v>
      </c>
      <c r="W7" s="21" t="s">
        <v>70</v>
      </c>
      <c r="X7" s="21" t="s">
        <v>34</v>
      </c>
      <c r="Y7" s="21" t="s">
        <v>70</v>
      </c>
      <c r="Z7" s="210"/>
      <c r="AA7" s="205"/>
      <c r="AB7" s="20"/>
      <c r="AC7" s="220"/>
      <c r="AD7" s="20"/>
      <c r="AE7" s="132" t="s">
        <v>146</v>
      </c>
      <c r="AF7" s="138" t="s">
        <v>147</v>
      </c>
      <c r="AG7" s="145" t="s">
        <v>148</v>
      </c>
      <c r="AH7" s="132" t="s">
        <v>146</v>
      </c>
      <c r="AI7" s="138" t="s">
        <v>147</v>
      </c>
      <c r="AJ7" s="145" t="s">
        <v>148</v>
      </c>
      <c r="AK7" s="132" t="s">
        <v>146</v>
      </c>
      <c r="AL7" s="138" t="s">
        <v>147</v>
      </c>
      <c r="AM7" s="145" t="s">
        <v>148</v>
      </c>
    </row>
    <row r="8" spans="1:39" ht="15" customHeight="1">
      <c r="A8" s="141">
        <v>1</v>
      </c>
      <c r="B8" s="60" t="s">
        <v>51</v>
      </c>
      <c r="C8" s="79" t="s">
        <v>52</v>
      </c>
      <c r="D8" s="78" t="s">
        <v>126</v>
      </c>
      <c r="E8" s="80" t="s">
        <v>83</v>
      </c>
      <c r="F8" s="53" t="s">
        <v>96</v>
      </c>
      <c r="G8" s="66">
        <v>860</v>
      </c>
      <c r="H8" s="67">
        <v>0.7</v>
      </c>
      <c r="I8" s="68">
        <v>11.7</v>
      </c>
      <c r="J8" s="57">
        <f aca="true" t="shared" si="0" ref="J8:J15">G8*SQRT(H8)/(456*POWER(I8,1/3))</f>
        <v>0.6950574051403287</v>
      </c>
      <c r="K8" s="57">
        <f aca="true" t="shared" si="1" ref="K8:K15">IF(J8&gt;1,J8/J8^(2*LOG10(J8)),J8*J8^(2*LOG10(J8)))</f>
        <v>0.7797144972329396</v>
      </c>
      <c r="L8" s="41">
        <v>0</v>
      </c>
      <c r="M8" s="41">
        <v>0</v>
      </c>
      <c r="N8" s="41">
        <v>0</v>
      </c>
      <c r="O8" s="58">
        <v>93.33</v>
      </c>
      <c r="P8" s="57">
        <f aca="true" t="shared" si="2" ref="P8:P15">K8-(O8/200)</f>
        <v>0.3130644972329396</v>
      </c>
      <c r="Q8" s="59">
        <f aca="true" t="shared" si="3" ref="Q8:Q15">+AG8</f>
        <v>1831</v>
      </c>
      <c r="R8" s="59">
        <f aca="true" t="shared" si="4" ref="R8:R15">+AJ8</f>
        <v>2394</v>
      </c>
      <c r="S8" s="126">
        <f aca="true" t="shared" si="5" ref="S8:S15">+AM8</f>
        <v>3842</v>
      </c>
      <c r="T8" s="108">
        <f aca="true" t="shared" si="6" ref="T8:T15">P8*Q8</f>
        <v>573.2210944335125</v>
      </c>
      <c r="U8" s="152">
        <f>RANK(T8,$T$8:T26,1)</f>
        <v>1</v>
      </c>
      <c r="V8" s="167">
        <f aca="true" t="shared" si="7" ref="V8:V15">P8*R8</f>
        <v>749.4764063756575</v>
      </c>
      <c r="W8" s="168">
        <f>RANK(V8,$V$8:V26,1)</f>
        <v>1</v>
      </c>
      <c r="X8" s="167">
        <f aca="true" t="shared" si="8" ref="X8:X15">P8*S8</f>
        <v>1202.793798368954</v>
      </c>
      <c r="Y8" s="171">
        <f>RANK(X8,$X$8:X26,1)</f>
        <v>1</v>
      </c>
      <c r="Z8" s="111">
        <f aca="true" t="shared" si="9" ref="Z8:Z15">U8+W8+Y8-(MAX(U8,W8,Y8))</f>
        <v>2</v>
      </c>
      <c r="AA8" s="112">
        <f aca="true" t="shared" si="10" ref="AA8:AA15">A8</f>
        <v>1</v>
      </c>
      <c r="AB8" s="20"/>
      <c r="AC8" s="104">
        <f aca="true" t="shared" si="11" ref="AC8:AC15">MAX(U8,W8,Y8)</f>
        <v>1</v>
      </c>
      <c r="AD8" s="20"/>
      <c r="AE8" s="132">
        <v>30</v>
      </c>
      <c r="AF8" s="133">
        <v>31</v>
      </c>
      <c r="AG8" s="157">
        <f aca="true" t="shared" si="12" ref="AG8:AG13">+AE8*60+AF8</f>
        <v>1831</v>
      </c>
      <c r="AH8" s="132">
        <v>39</v>
      </c>
      <c r="AI8" s="133">
        <v>54</v>
      </c>
      <c r="AJ8" s="157">
        <f aca="true" t="shared" si="13" ref="AJ8:AJ14">+AH8*60+AI8</f>
        <v>2394</v>
      </c>
      <c r="AK8" s="132">
        <v>64</v>
      </c>
      <c r="AL8" s="133">
        <v>2</v>
      </c>
      <c r="AM8" s="157">
        <f aca="true" t="shared" si="14" ref="AM8:AM14">+AK8*60+AL8</f>
        <v>3842</v>
      </c>
    </row>
    <row r="9" spans="1:39" ht="15" customHeight="1">
      <c r="A9" s="141">
        <v>2</v>
      </c>
      <c r="B9" s="60" t="s">
        <v>87</v>
      </c>
      <c r="C9" s="79" t="s">
        <v>88</v>
      </c>
      <c r="D9" s="78" t="s">
        <v>126</v>
      </c>
      <c r="E9" s="80" t="s">
        <v>101</v>
      </c>
      <c r="F9" s="53" t="s">
        <v>47</v>
      </c>
      <c r="G9" s="66">
        <v>1010</v>
      </c>
      <c r="H9" s="67">
        <v>1</v>
      </c>
      <c r="I9" s="68">
        <v>16</v>
      </c>
      <c r="J9" s="57">
        <f t="shared" si="0"/>
        <v>0.8789885211008124</v>
      </c>
      <c r="K9" s="57">
        <f t="shared" si="1"/>
        <v>0.891782542841979</v>
      </c>
      <c r="L9" s="41">
        <v>0</v>
      </c>
      <c r="M9" s="41">
        <v>0</v>
      </c>
      <c r="N9" s="41">
        <v>0</v>
      </c>
      <c r="O9" s="58">
        <v>84.33</v>
      </c>
      <c r="P9" s="57">
        <f t="shared" si="2"/>
        <v>0.47013254284197903</v>
      </c>
      <c r="Q9" s="59">
        <f t="shared" si="3"/>
        <v>1785</v>
      </c>
      <c r="R9" s="59">
        <f t="shared" si="4"/>
        <v>2416</v>
      </c>
      <c r="S9" s="126">
        <f t="shared" si="5"/>
        <v>2732</v>
      </c>
      <c r="T9" s="108">
        <f t="shared" si="6"/>
        <v>839.1865889729326</v>
      </c>
      <c r="U9" s="109">
        <f>RANK(T9,$T$8:T26,1)</f>
        <v>3</v>
      </c>
      <c r="V9" s="110">
        <f t="shared" si="7"/>
        <v>1135.8402235062213</v>
      </c>
      <c r="W9" s="164">
        <f>RANK(V9,$V$8:V26,1)</f>
        <v>4</v>
      </c>
      <c r="X9" s="110">
        <f t="shared" si="8"/>
        <v>1284.4021070442866</v>
      </c>
      <c r="Y9" s="153">
        <f>RANK(X9,$X$8:X26,1)</f>
        <v>2</v>
      </c>
      <c r="Z9" s="111">
        <f t="shared" si="9"/>
        <v>5</v>
      </c>
      <c r="AA9" s="112">
        <f t="shared" si="10"/>
        <v>2</v>
      </c>
      <c r="AB9" s="20"/>
      <c r="AC9" s="104">
        <f t="shared" si="11"/>
        <v>4</v>
      </c>
      <c r="AD9" s="20"/>
      <c r="AE9" s="132">
        <v>29</v>
      </c>
      <c r="AF9" s="133">
        <v>45</v>
      </c>
      <c r="AG9" s="157">
        <f t="shared" si="12"/>
        <v>1785</v>
      </c>
      <c r="AH9" s="132">
        <v>40</v>
      </c>
      <c r="AI9" s="133">
        <v>16</v>
      </c>
      <c r="AJ9" s="157">
        <f t="shared" si="13"/>
        <v>2416</v>
      </c>
      <c r="AK9" s="132">
        <v>45</v>
      </c>
      <c r="AL9" s="133">
        <v>32</v>
      </c>
      <c r="AM9" s="157">
        <f t="shared" si="14"/>
        <v>2732</v>
      </c>
    </row>
    <row r="10" spans="1:39" ht="15" customHeight="1">
      <c r="A10" s="141">
        <v>3</v>
      </c>
      <c r="B10" s="60" t="s">
        <v>99</v>
      </c>
      <c r="C10" s="91" t="s">
        <v>100</v>
      </c>
      <c r="D10" s="170" t="s">
        <v>135</v>
      </c>
      <c r="E10" s="86" t="s">
        <v>101</v>
      </c>
      <c r="F10" s="81" t="s">
        <v>102</v>
      </c>
      <c r="G10" s="66">
        <v>880</v>
      </c>
      <c r="H10" s="67">
        <v>0.9</v>
      </c>
      <c r="I10" s="68">
        <v>11.64</v>
      </c>
      <c r="J10" s="57">
        <f t="shared" si="0"/>
        <v>0.807832691154024</v>
      </c>
      <c r="K10" s="57">
        <f t="shared" si="1"/>
        <v>0.8404271250712172</v>
      </c>
      <c r="L10" s="41">
        <v>0</v>
      </c>
      <c r="M10" s="41">
        <v>0</v>
      </c>
      <c r="N10" s="41">
        <v>0</v>
      </c>
      <c r="O10" s="58">
        <v>87.67</v>
      </c>
      <c r="P10" s="57">
        <f t="shared" si="2"/>
        <v>0.4020771250712172</v>
      </c>
      <c r="Q10" s="59">
        <f t="shared" si="3"/>
        <v>2591</v>
      </c>
      <c r="R10" s="59">
        <f t="shared" si="4"/>
        <v>2583</v>
      </c>
      <c r="S10" s="126">
        <f t="shared" si="5"/>
        <v>3525</v>
      </c>
      <c r="T10" s="108">
        <f t="shared" si="6"/>
        <v>1041.7818310595237</v>
      </c>
      <c r="U10" s="164">
        <f>RANK(T10,$T$8:T49,1)</f>
        <v>5</v>
      </c>
      <c r="V10" s="110">
        <f t="shared" si="7"/>
        <v>1038.5652140589539</v>
      </c>
      <c r="W10" s="109">
        <f>RANK(V10,$V$8:V49,1)</f>
        <v>2</v>
      </c>
      <c r="X10" s="110">
        <f t="shared" si="8"/>
        <v>1417.3218658760406</v>
      </c>
      <c r="Y10" s="153">
        <f>RANK(X10,$X$8:X49,1)</f>
        <v>3</v>
      </c>
      <c r="Z10" s="111">
        <f t="shared" si="9"/>
        <v>5</v>
      </c>
      <c r="AA10" s="112">
        <f t="shared" si="10"/>
        <v>3</v>
      </c>
      <c r="AB10" s="20"/>
      <c r="AC10" s="104">
        <f t="shared" si="11"/>
        <v>5</v>
      </c>
      <c r="AD10" s="20"/>
      <c r="AE10" s="132">
        <v>43</v>
      </c>
      <c r="AF10" s="133">
        <v>11</v>
      </c>
      <c r="AG10" s="157">
        <f t="shared" si="12"/>
        <v>2591</v>
      </c>
      <c r="AH10" s="132">
        <v>43</v>
      </c>
      <c r="AI10" s="133">
        <v>3</v>
      </c>
      <c r="AJ10" s="157">
        <f t="shared" si="13"/>
        <v>2583</v>
      </c>
      <c r="AK10" s="132">
        <v>58</v>
      </c>
      <c r="AL10" s="133">
        <v>45</v>
      </c>
      <c r="AM10" s="157">
        <f t="shared" si="14"/>
        <v>3525</v>
      </c>
    </row>
    <row r="11" spans="1:39" ht="15" customHeight="1">
      <c r="A11" s="141">
        <v>4</v>
      </c>
      <c r="B11" s="60" t="s">
        <v>89</v>
      </c>
      <c r="C11" s="79" t="s">
        <v>90</v>
      </c>
      <c r="D11" s="169" t="s">
        <v>55</v>
      </c>
      <c r="E11" s="80" t="s">
        <v>97</v>
      </c>
      <c r="F11" s="53" t="s">
        <v>75</v>
      </c>
      <c r="G11" s="66">
        <v>895</v>
      </c>
      <c r="H11" s="67">
        <v>0.99</v>
      </c>
      <c r="I11" s="68">
        <v>13.1</v>
      </c>
      <c r="J11" s="57">
        <f t="shared" si="0"/>
        <v>0.8284227649315056</v>
      </c>
      <c r="K11" s="57">
        <f t="shared" si="1"/>
        <v>0.8543139297074163</v>
      </c>
      <c r="L11" s="41">
        <v>0</v>
      </c>
      <c r="M11" s="41">
        <v>0</v>
      </c>
      <c r="N11" s="41">
        <v>0</v>
      </c>
      <c r="O11" s="58">
        <v>84.67</v>
      </c>
      <c r="P11" s="57">
        <f t="shared" si="2"/>
        <v>0.43096392970741626</v>
      </c>
      <c r="Q11" s="59">
        <f t="shared" si="3"/>
        <v>1903</v>
      </c>
      <c r="R11" s="59">
        <f t="shared" si="4"/>
        <v>2650</v>
      </c>
      <c r="S11" s="126">
        <f t="shared" si="5"/>
        <v>3510</v>
      </c>
      <c r="T11" s="108">
        <f t="shared" si="6"/>
        <v>820.1243582332131</v>
      </c>
      <c r="U11" s="109">
        <f>RANK(T11,$T$8:T29,1)</f>
        <v>2</v>
      </c>
      <c r="V11" s="110">
        <f t="shared" si="7"/>
        <v>1142.0544137246532</v>
      </c>
      <c r="W11" s="164">
        <f>RANK(V11,$V$8:V29,1)</f>
        <v>5</v>
      </c>
      <c r="X11" s="110">
        <f t="shared" si="8"/>
        <v>1512.683393273031</v>
      </c>
      <c r="Y11" s="153">
        <f>RANK(X11,$X$8:X29,1)</f>
        <v>4</v>
      </c>
      <c r="Z11" s="111">
        <f t="shared" si="9"/>
        <v>6</v>
      </c>
      <c r="AA11" s="112">
        <f t="shared" si="10"/>
        <v>4</v>
      </c>
      <c r="AB11" s="20"/>
      <c r="AC11" s="104">
        <f t="shared" si="11"/>
        <v>5</v>
      </c>
      <c r="AD11" s="20"/>
      <c r="AE11" s="132">
        <v>31</v>
      </c>
      <c r="AF11" s="133">
        <v>43</v>
      </c>
      <c r="AG11" s="157">
        <f t="shared" si="12"/>
        <v>1903</v>
      </c>
      <c r="AH11" s="132">
        <v>44</v>
      </c>
      <c r="AI11" s="133">
        <v>10</v>
      </c>
      <c r="AJ11" s="157">
        <f t="shared" si="13"/>
        <v>2650</v>
      </c>
      <c r="AK11" s="132">
        <v>58</v>
      </c>
      <c r="AL11" s="133">
        <v>30</v>
      </c>
      <c r="AM11" s="157">
        <f t="shared" si="14"/>
        <v>3510</v>
      </c>
    </row>
    <row r="12" spans="1:39" ht="15" customHeight="1">
      <c r="A12" s="141">
        <v>5</v>
      </c>
      <c r="B12" s="60" t="s">
        <v>81</v>
      </c>
      <c r="C12" s="79" t="s">
        <v>82</v>
      </c>
      <c r="D12" s="76" t="s">
        <v>174</v>
      </c>
      <c r="E12" s="80" t="s">
        <v>98</v>
      </c>
      <c r="F12" s="53" t="s">
        <v>47</v>
      </c>
      <c r="G12" s="66">
        <v>1020</v>
      </c>
      <c r="H12" s="67">
        <v>1.32</v>
      </c>
      <c r="I12" s="68">
        <v>15.73</v>
      </c>
      <c r="J12" s="57">
        <f t="shared" si="0"/>
        <v>1.0256819680534577</v>
      </c>
      <c r="K12" s="57">
        <f t="shared" si="1"/>
        <v>1.025109269133519</v>
      </c>
      <c r="L12" s="41">
        <v>0</v>
      </c>
      <c r="M12" s="41">
        <v>0</v>
      </c>
      <c r="N12" s="41">
        <v>0</v>
      </c>
      <c r="O12" s="58">
        <v>92</v>
      </c>
      <c r="P12" s="57">
        <f t="shared" si="2"/>
        <v>0.5651092691335191</v>
      </c>
      <c r="Q12" s="59">
        <f t="shared" si="3"/>
        <v>1865</v>
      </c>
      <c r="R12" s="59">
        <f t="shared" si="4"/>
        <v>1945</v>
      </c>
      <c r="S12" s="126">
        <f t="shared" si="5"/>
        <v>2797</v>
      </c>
      <c r="T12" s="108">
        <f t="shared" si="6"/>
        <v>1053.928786934013</v>
      </c>
      <c r="U12" s="164">
        <f>RANK(T12,$T$8:T35,1)</f>
        <v>6</v>
      </c>
      <c r="V12" s="110">
        <f t="shared" si="7"/>
        <v>1099.1375284646947</v>
      </c>
      <c r="W12" s="153">
        <f>RANK(V12,$V$8:V35,1)</f>
        <v>3</v>
      </c>
      <c r="X12" s="110">
        <f t="shared" si="8"/>
        <v>1580.610625766453</v>
      </c>
      <c r="Y12" s="153">
        <f>RANK(X12,$X$8:X35,1)</f>
        <v>5</v>
      </c>
      <c r="Z12" s="111">
        <f t="shared" si="9"/>
        <v>8</v>
      </c>
      <c r="AA12" s="112">
        <f t="shared" si="10"/>
        <v>5</v>
      </c>
      <c r="AB12" s="20"/>
      <c r="AC12" s="104">
        <f t="shared" si="11"/>
        <v>6</v>
      </c>
      <c r="AD12" s="20"/>
      <c r="AE12" s="132">
        <v>31</v>
      </c>
      <c r="AF12" s="133">
        <v>5</v>
      </c>
      <c r="AG12" s="157">
        <f t="shared" si="12"/>
        <v>1865</v>
      </c>
      <c r="AH12" s="132">
        <v>32</v>
      </c>
      <c r="AI12" s="133">
        <v>25</v>
      </c>
      <c r="AJ12" s="157">
        <f t="shared" si="13"/>
        <v>1945</v>
      </c>
      <c r="AK12" s="132">
        <v>46</v>
      </c>
      <c r="AL12" s="133">
        <v>37</v>
      </c>
      <c r="AM12" s="157">
        <f t="shared" si="14"/>
        <v>2797</v>
      </c>
    </row>
    <row r="13" spans="1:39" ht="15" customHeight="1">
      <c r="A13" s="141">
        <v>6</v>
      </c>
      <c r="B13" s="60" t="s">
        <v>136</v>
      </c>
      <c r="C13" s="79" t="s">
        <v>137</v>
      </c>
      <c r="D13" s="76" t="s">
        <v>53</v>
      </c>
      <c r="E13" s="80" t="s">
        <v>145</v>
      </c>
      <c r="F13" s="53" t="s">
        <v>75</v>
      </c>
      <c r="G13" s="66">
        <v>890</v>
      </c>
      <c r="H13" s="67">
        <v>0.98</v>
      </c>
      <c r="I13" s="68">
        <v>13.3</v>
      </c>
      <c r="J13" s="57">
        <f t="shared" si="0"/>
        <v>0.815494409547732</v>
      </c>
      <c r="K13" s="57">
        <f t="shared" si="1"/>
        <v>0.8454997253218977</v>
      </c>
      <c r="L13" s="41">
        <v>0</v>
      </c>
      <c r="M13" s="41">
        <v>0</v>
      </c>
      <c r="N13" s="41">
        <v>0</v>
      </c>
      <c r="O13" s="58">
        <v>84.67</v>
      </c>
      <c r="P13" s="57">
        <f t="shared" si="2"/>
        <v>0.42214972532189765</v>
      </c>
      <c r="Q13" s="59">
        <f t="shared" si="3"/>
        <v>2320</v>
      </c>
      <c r="R13" s="59">
        <f t="shared" si="4"/>
        <v>3156</v>
      </c>
      <c r="S13" s="126">
        <f t="shared" si="5"/>
        <v>3852</v>
      </c>
      <c r="T13" s="108">
        <f t="shared" si="6"/>
        <v>979.3873627468025</v>
      </c>
      <c r="U13" s="153">
        <f>RANK(T13,$T$8:T33,1)</f>
        <v>4</v>
      </c>
      <c r="V13" s="110">
        <f t="shared" si="7"/>
        <v>1332.304533115909</v>
      </c>
      <c r="W13" s="109">
        <f>RANK(V13,$V$8:V33,1)</f>
        <v>6</v>
      </c>
      <c r="X13" s="110">
        <f t="shared" si="8"/>
        <v>1626.1207419399498</v>
      </c>
      <c r="Y13" s="164">
        <f>RANK(X13,$X$8:X33,1)</f>
        <v>6</v>
      </c>
      <c r="Z13" s="111">
        <f t="shared" si="9"/>
        <v>10</v>
      </c>
      <c r="AA13" s="112">
        <f t="shared" si="10"/>
        <v>6</v>
      </c>
      <c r="AB13" s="20"/>
      <c r="AC13" s="104">
        <f t="shared" si="11"/>
        <v>6</v>
      </c>
      <c r="AD13" s="20"/>
      <c r="AE13" s="132">
        <v>38</v>
      </c>
      <c r="AF13" s="133">
        <v>40</v>
      </c>
      <c r="AG13" s="157">
        <f t="shared" si="12"/>
        <v>2320</v>
      </c>
      <c r="AH13" s="132">
        <v>52</v>
      </c>
      <c r="AI13" s="133">
        <v>36</v>
      </c>
      <c r="AJ13" s="157">
        <f t="shared" si="13"/>
        <v>3156</v>
      </c>
      <c r="AK13" s="132">
        <v>64</v>
      </c>
      <c r="AL13" s="133">
        <v>12</v>
      </c>
      <c r="AM13" s="157">
        <f t="shared" si="14"/>
        <v>3852</v>
      </c>
    </row>
    <row r="14" spans="1:39" ht="15" customHeight="1">
      <c r="A14" s="141">
        <v>7</v>
      </c>
      <c r="B14" s="60" t="s">
        <v>110</v>
      </c>
      <c r="C14" s="79" t="s">
        <v>111</v>
      </c>
      <c r="D14" s="78" t="s">
        <v>126</v>
      </c>
      <c r="E14" s="80" t="s">
        <v>95</v>
      </c>
      <c r="F14" s="53" t="s">
        <v>48</v>
      </c>
      <c r="G14" s="54">
        <v>1010</v>
      </c>
      <c r="H14" s="55">
        <v>1.07</v>
      </c>
      <c r="I14" s="56">
        <v>13.5</v>
      </c>
      <c r="J14" s="57">
        <f t="shared" si="0"/>
        <v>0.9622113980896776</v>
      </c>
      <c r="K14" s="57">
        <f t="shared" si="1"/>
        <v>0.9634523705947152</v>
      </c>
      <c r="L14" s="41">
        <v>0</v>
      </c>
      <c r="M14" s="41">
        <v>0</v>
      </c>
      <c r="N14" s="41">
        <v>0</v>
      </c>
      <c r="O14" s="58">
        <v>87.67</v>
      </c>
      <c r="P14" s="57">
        <f t="shared" si="2"/>
        <v>0.5251023705947152</v>
      </c>
      <c r="Q14" s="59">
        <f t="shared" si="3"/>
        <v>10395</v>
      </c>
      <c r="R14" s="59">
        <f t="shared" si="4"/>
        <v>3758</v>
      </c>
      <c r="S14" s="126">
        <f t="shared" si="5"/>
        <v>3922</v>
      </c>
      <c r="T14" s="108">
        <f t="shared" si="6"/>
        <v>5458.439142332065</v>
      </c>
      <c r="U14" s="164">
        <f>RANK(T14,$T$8:T52,1)</f>
        <v>8</v>
      </c>
      <c r="V14" s="110">
        <f t="shared" si="7"/>
        <v>1973.3347086949398</v>
      </c>
      <c r="W14" s="109">
        <f>RANK(V14,$V$8:V52,1)</f>
        <v>7</v>
      </c>
      <c r="X14" s="110">
        <f t="shared" si="8"/>
        <v>2059.451497472473</v>
      </c>
      <c r="Y14" s="153">
        <f>RANK(X14,$X$8:X52,1)</f>
        <v>7</v>
      </c>
      <c r="Z14" s="111">
        <f t="shared" si="9"/>
        <v>14</v>
      </c>
      <c r="AA14" s="112">
        <f t="shared" si="10"/>
        <v>7</v>
      </c>
      <c r="AB14" s="20"/>
      <c r="AC14" s="104">
        <f t="shared" si="11"/>
        <v>8</v>
      </c>
      <c r="AE14" s="132"/>
      <c r="AF14" s="133"/>
      <c r="AG14" s="157">
        <v>10395</v>
      </c>
      <c r="AH14" s="132">
        <v>62</v>
      </c>
      <c r="AI14" s="133">
        <v>38</v>
      </c>
      <c r="AJ14" s="157">
        <f t="shared" si="13"/>
        <v>3758</v>
      </c>
      <c r="AK14" s="132">
        <v>65</v>
      </c>
      <c r="AL14" s="133">
        <v>22</v>
      </c>
      <c r="AM14" s="157">
        <f t="shared" si="14"/>
        <v>3922</v>
      </c>
    </row>
    <row r="15" spans="1:39" ht="15" customHeight="1" thickBot="1">
      <c r="A15" s="143">
        <v>8</v>
      </c>
      <c r="B15" s="99" t="s">
        <v>121</v>
      </c>
      <c r="C15" s="115" t="s">
        <v>173</v>
      </c>
      <c r="D15" s="117" t="s">
        <v>175</v>
      </c>
      <c r="E15" s="100" t="s">
        <v>122</v>
      </c>
      <c r="F15" s="98" t="s">
        <v>123</v>
      </c>
      <c r="G15" s="69">
        <v>1020</v>
      </c>
      <c r="H15" s="70">
        <v>0.693</v>
      </c>
      <c r="I15" s="71">
        <v>26</v>
      </c>
      <c r="J15" s="61">
        <f t="shared" si="0"/>
        <v>0.6285562711680472</v>
      </c>
      <c r="K15" s="61">
        <f t="shared" si="1"/>
        <v>0.7580089200693702</v>
      </c>
      <c r="L15" s="42">
        <v>0</v>
      </c>
      <c r="M15" s="42">
        <v>0</v>
      </c>
      <c r="N15" s="42">
        <v>0</v>
      </c>
      <c r="O15" s="62">
        <v>89.67</v>
      </c>
      <c r="P15" s="61">
        <f t="shared" si="2"/>
        <v>0.3096589200693701</v>
      </c>
      <c r="Q15" s="63">
        <f t="shared" si="3"/>
        <v>5197.5</v>
      </c>
      <c r="R15" s="63">
        <f t="shared" si="4"/>
        <v>7516</v>
      </c>
      <c r="S15" s="127">
        <f t="shared" si="5"/>
        <v>7844</v>
      </c>
      <c r="T15" s="146">
        <f t="shared" si="6"/>
        <v>1609.4522370605512</v>
      </c>
      <c r="U15" s="166">
        <f>RANK(T15,$T$8:T37,1)</f>
        <v>7</v>
      </c>
      <c r="V15" s="147">
        <f t="shared" si="7"/>
        <v>2327.396443241386</v>
      </c>
      <c r="W15" s="166">
        <f>RANK(V15,$V$8:V37,1)</f>
        <v>8</v>
      </c>
      <c r="X15" s="147">
        <f t="shared" si="8"/>
        <v>2428.964569024139</v>
      </c>
      <c r="Y15" s="165">
        <f>RANK(X15,$X$8:X37,1)</f>
        <v>8</v>
      </c>
      <c r="Z15" s="148">
        <f t="shared" si="9"/>
        <v>15</v>
      </c>
      <c r="AA15" s="149">
        <f t="shared" si="10"/>
        <v>8</v>
      </c>
      <c r="AB15" s="20"/>
      <c r="AC15" s="104">
        <f t="shared" si="11"/>
        <v>8</v>
      </c>
      <c r="AD15" s="20"/>
      <c r="AE15" s="136"/>
      <c r="AF15" s="137"/>
      <c r="AG15" s="159">
        <f>+((57*60+45)/2)*3</f>
        <v>5197.5</v>
      </c>
      <c r="AH15" s="136"/>
      <c r="AI15" s="137"/>
      <c r="AJ15" s="159">
        <v>7516</v>
      </c>
      <c r="AK15" s="136"/>
      <c r="AL15" s="137"/>
      <c r="AM15" s="159">
        <v>7844</v>
      </c>
    </row>
    <row r="16" spans="29:39" ht="15" customHeight="1" thickBot="1">
      <c r="AC16" s="105">
        <f aca="true" t="shared" si="15" ref="AC16:AC22">MAX(U16,W16,Y16)</f>
        <v>0</v>
      </c>
      <c r="AE16" s="123"/>
      <c r="AF16" s="124"/>
      <c r="AG16" s="125">
        <f aca="true" t="shared" si="16" ref="AG16:AG55">+AE16*60+AF16</f>
        <v>0</v>
      </c>
      <c r="AH16" s="123"/>
      <c r="AI16" s="124"/>
      <c r="AJ16" s="125">
        <f aca="true" t="shared" si="17" ref="AJ16:AJ55">+AH16*60+AI16</f>
        <v>0</v>
      </c>
      <c r="AK16" s="123"/>
      <c r="AL16" s="124"/>
      <c r="AM16" s="125">
        <f aca="true" t="shared" si="18" ref="AM16:AM55">+AK16*60+AL16</f>
        <v>0</v>
      </c>
    </row>
    <row r="17" spans="2:39" ht="15" customHeight="1">
      <c r="B17" s="22" t="s">
        <v>29</v>
      </c>
      <c r="C17" s="206" t="s">
        <v>25</v>
      </c>
      <c r="D17" s="206"/>
      <c r="E17" s="23" t="s">
        <v>9</v>
      </c>
      <c r="F17" s="207" t="s">
        <v>35</v>
      </c>
      <c r="G17" s="207"/>
      <c r="H17" s="207"/>
      <c r="I17" s="208" t="s">
        <v>36</v>
      </c>
      <c r="J17" s="208"/>
      <c r="K17" s="208"/>
      <c r="L17" s="208"/>
      <c r="M17" s="209" t="s">
        <v>25</v>
      </c>
      <c r="N17" s="209"/>
      <c r="O17" s="209"/>
      <c r="P17" s="209"/>
      <c r="Q17" s="206" t="s">
        <v>9</v>
      </c>
      <c r="R17" s="206"/>
      <c r="S17" s="206"/>
      <c r="T17" s="207" t="s">
        <v>35</v>
      </c>
      <c r="U17" s="207"/>
      <c r="V17" s="207"/>
      <c r="W17" s="207"/>
      <c r="X17" s="30"/>
      <c r="Y17" s="30"/>
      <c r="Z17" s="30"/>
      <c r="AA17" s="30"/>
      <c r="AC17" s="105">
        <f t="shared" si="15"/>
        <v>0</v>
      </c>
      <c r="AE17" s="34"/>
      <c r="AF17" s="121"/>
      <c r="AG17" s="122">
        <f t="shared" si="16"/>
        <v>0</v>
      </c>
      <c r="AH17" s="34"/>
      <c r="AI17" s="121"/>
      <c r="AJ17" s="122">
        <f t="shared" si="17"/>
        <v>0</v>
      </c>
      <c r="AK17" s="34"/>
      <c r="AL17" s="121"/>
      <c r="AM17" s="122">
        <f t="shared" si="18"/>
        <v>0</v>
      </c>
    </row>
    <row r="18" spans="2:39" ht="15" customHeight="1">
      <c r="B18" s="24" t="s">
        <v>177</v>
      </c>
      <c r="C18" s="202" t="s">
        <v>103</v>
      </c>
      <c r="D18" s="202"/>
      <c r="E18" s="25" t="s">
        <v>56</v>
      </c>
      <c r="F18" s="199"/>
      <c r="G18" s="199"/>
      <c r="H18" s="199"/>
      <c r="I18" s="204" t="s">
        <v>37</v>
      </c>
      <c r="J18" s="204"/>
      <c r="K18" s="204"/>
      <c r="L18" s="204"/>
      <c r="M18" s="203" t="s">
        <v>103</v>
      </c>
      <c r="N18" s="201"/>
      <c r="O18" s="201"/>
      <c r="P18" s="201"/>
      <c r="Q18" s="197" t="s">
        <v>56</v>
      </c>
      <c r="R18" s="197"/>
      <c r="S18" s="197"/>
      <c r="T18" s="198"/>
      <c r="U18" s="198"/>
      <c r="V18" s="198"/>
      <c r="W18" s="198"/>
      <c r="X18" s="32"/>
      <c r="Y18" s="32"/>
      <c r="Z18" s="32"/>
      <c r="AA18" s="32"/>
      <c r="AC18" s="105">
        <f t="shared" si="15"/>
        <v>0</v>
      </c>
      <c r="AE18" s="34"/>
      <c r="AF18" s="121"/>
      <c r="AG18" s="122">
        <f t="shared" si="16"/>
        <v>0</v>
      </c>
      <c r="AH18" s="34"/>
      <c r="AI18" s="121"/>
      <c r="AJ18" s="122">
        <f t="shared" si="17"/>
        <v>0</v>
      </c>
      <c r="AK18" s="34"/>
      <c r="AL18" s="121"/>
      <c r="AM18" s="122">
        <f t="shared" si="18"/>
        <v>0</v>
      </c>
    </row>
    <row r="19" spans="2:39" ht="15" customHeight="1">
      <c r="B19" s="27" t="s">
        <v>176</v>
      </c>
      <c r="C19" s="202"/>
      <c r="D19" s="202"/>
      <c r="E19" s="25"/>
      <c r="F19" s="199"/>
      <c r="G19" s="199"/>
      <c r="H19" s="199"/>
      <c r="I19" s="193" t="s">
        <v>38</v>
      </c>
      <c r="J19" s="193"/>
      <c r="K19" s="193"/>
      <c r="L19" s="193"/>
      <c r="M19" s="203" t="s">
        <v>192</v>
      </c>
      <c r="N19" s="201"/>
      <c r="O19" s="201"/>
      <c r="P19" s="201"/>
      <c r="Q19" s="197" t="s">
        <v>193</v>
      </c>
      <c r="R19" s="197"/>
      <c r="S19" s="197"/>
      <c r="T19" s="198"/>
      <c r="U19" s="198"/>
      <c r="V19" s="198"/>
      <c r="W19" s="198"/>
      <c r="X19" s="32"/>
      <c r="Y19" s="32"/>
      <c r="Z19" s="32"/>
      <c r="AA19" s="32"/>
      <c r="AC19" s="105">
        <f t="shared" si="15"/>
        <v>0</v>
      </c>
      <c r="AE19" s="34"/>
      <c r="AF19" s="121"/>
      <c r="AG19" s="122">
        <f t="shared" si="16"/>
        <v>0</v>
      </c>
      <c r="AH19" s="34"/>
      <c r="AI19" s="121"/>
      <c r="AJ19" s="122">
        <f t="shared" si="17"/>
        <v>0</v>
      </c>
      <c r="AK19" s="34"/>
      <c r="AL19" s="121"/>
      <c r="AM19" s="122">
        <f t="shared" si="18"/>
        <v>0</v>
      </c>
    </row>
    <row r="20" spans="2:39" ht="15" customHeight="1">
      <c r="B20" s="27">
        <v>3</v>
      </c>
      <c r="C20" s="202"/>
      <c r="D20" s="202"/>
      <c r="E20" s="64"/>
      <c r="F20" s="199"/>
      <c r="G20" s="199"/>
      <c r="H20" s="199"/>
      <c r="I20" s="200"/>
      <c r="J20" s="200"/>
      <c r="K20" s="200"/>
      <c r="L20" s="200"/>
      <c r="M20" s="203"/>
      <c r="N20" s="201"/>
      <c r="O20" s="201"/>
      <c r="P20" s="201"/>
      <c r="Q20" s="197"/>
      <c r="R20" s="197"/>
      <c r="S20" s="197"/>
      <c r="T20" s="198"/>
      <c r="U20" s="198"/>
      <c r="V20" s="198"/>
      <c r="W20" s="198"/>
      <c r="X20" s="32"/>
      <c r="Y20" s="32"/>
      <c r="Z20" s="32"/>
      <c r="AA20" s="32"/>
      <c r="AC20" s="105">
        <f t="shared" si="15"/>
        <v>0</v>
      </c>
      <c r="AE20" s="34"/>
      <c r="AF20" s="121"/>
      <c r="AG20" s="122">
        <f t="shared" si="16"/>
        <v>0</v>
      </c>
      <c r="AH20" s="34"/>
      <c r="AI20" s="121"/>
      <c r="AJ20" s="122">
        <f t="shared" si="17"/>
        <v>0</v>
      </c>
      <c r="AK20" s="34"/>
      <c r="AL20" s="121"/>
      <c r="AM20" s="122">
        <f t="shared" si="18"/>
        <v>0</v>
      </c>
    </row>
    <row r="21" spans="2:39" ht="15" customHeight="1">
      <c r="B21" s="24"/>
      <c r="C21" s="202"/>
      <c r="D21" s="202"/>
      <c r="E21" s="64"/>
      <c r="F21" s="199"/>
      <c r="G21" s="199"/>
      <c r="H21" s="199"/>
      <c r="I21" s="200"/>
      <c r="J21" s="200"/>
      <c r="K21" s="200"/>
      <c r="L21" s="200"/>
      <c r="M21" s="201"/>
      <c r="N21" s="201"/>
      <c r="O21" s="201"/>
      <c r="P21" s="201"/>
      <c r="Q21" s="197"/>
      <c r="R21" s="197"/>
      <c r="S21" s="197"/>
      <c r="T21" s="198"/>
      <c r="U21" s="198"/>
      <c r="V21" s="198"/>
      <c r="W21" s="198"/>
      <c r="X21" s="32"/>
      <c r="Y21" s="32"/>
      <c r="Z21" s="32"/>
      <c r="AA21" s="32"/>
      <c r="AC21" s="105">
        <f t="shared" si="15"/>
        <v>0</v>
      </c>
      <c r="AE21" s="34"/>
      <c r="AF21" s="121"/>
      <c r="AG21" s="122">
        <f t="shared" si="16"/>
        <v>0</v>
      </c>
      <c r="AH21" s="34"/>
      <c r="AI21" s="121"/>
      <c r="AJ21" s="122">
        <f t="shared" si="17"/>
        <v>0</v>
      </c>
      <c r="AK21" s="34"/>
      <c r="AL21" s="121"/>
      <c r="AM21" s="122">
        <f t="shared" si="18"/>
        <v>0</v>
      </c>
    </row>
    <row r="22" spans="2:39" ht="15" customHeight="1">
      <c r="B22" s="24"/>
      <c r="C22" s="177"/>
      <c r="D22" s="177"/>
      <c r="E22" s="25"/>
      <c r="F22" s="199"/>
      <c r="G22" s="199"/>
      <c r="H22" s="199"/>
      <c r="I22" s="200"/>
      <c r="J22" s="200"/>
      <c r="K22" s="200"/>
      <c r="L22" s="200"/>
      <c r="M22" s="201"/>
      <c r="N22" s="201"/>
      <c r="O22" s="201"/>
      <c r="P22" s="201"/>
      <c r="Q22" s="197"/>
      <c r="R22" s="197"/>
      <c r="S22" s="197"/>
      <c r="T22" s="198"/>
      <c r="U22" s="198"/>
      <c r="V22" s="198"/>
      <c r="W22" s="198"/>
      <c r="X22" s="32"/>
      <c r="Y22" s="32"/>
      <c r="Z22" s="32"/>
      <c r="AA22" s="32"/>
      <c r="AC22" s="105">
        <f t="shared" si="15"/>
        <v>0</v>
      </c>
      <c r="AE22" s="34"/>
      <c r="AF22" s="121"/>
      <c r="AG22" s="122">
        <f t="shared" si="16"/>
        <v>0</v>
      </c>
      <c r="AH22" s="34"/>
      <c r="AI22" s="121"/>
      <c r="AJ22" s="122">
        <f t="shared" si="17"/>
        <v>0</v>
      </c>
      <c r="AK22" s="34"/>
      <c r="AL22" s="121"/>
      <c r="AM22" s="122">
        <f t="shared" si="18"/>
        <v>0</v>
      </c>
    </row>
    <row r="23" spans="2:39" ht="15" customHeight="1">
      <c r="B23" s="28"/>
      <c r="C23" s="177"/>
      <c r="D23" s="177"/>
      <c r="E23" s="65"/>
      <c r="F23" s="172"/>
      <c r="G23" s="172"/>
      <c r="H23" s="172"/>
      <c r="I23" s="193" t="s">
        <v>39</v>
      </c>
      <c r="J23" s="193"/>
      <c r="K23" s="193"/>
      <c r="L23" s="193"/>
      <c r="M23" s="194" t="s">
        <v>139</v>
      </c>
      <c r="N23" s="195"/>
      <c r="O23" s="195"/>
      <c r="P23" s="196"/>
      <c r="Q23" s="197" t="s">
        <v>191</v>
      </c>
      <c r="R23" s="197"/>
      <c r="S23" s="197"/>
      <c r="T23" s="198"/>
      <c r="U23" s="198"/>
      <c r="V23" s="198"/>
      <c r="W23" s="198"/>
      <c r="X23" s="32"/>
      <c r="Y23" s="32"/>
      <c r="Z23" s="32"/>
      <c r="AA23" s="32"/>
      <c r="AE23" s="34"/>
      <c r="AF23" s="121"/>
      <c r="AG23" s="122">
        <f t="shared" si="16"/>
        <v>0</v>
      </c>
      <c r="AH23" s="34"/>
      <c r="AI23" s="121"/>
      <c r="AJ23" s="122">
        <f t="shared" si="17"/>
        <v>0</v>
      </c>
      <c r="AK23" s="34"/>
      <c r="AL23" s="121"/>
      <c r="AM23" s="122">
        <f t="shared" si="18"/>
        <v>0</v>
      </c>
    </row>
    <row r="24" spans="2:39" ht="15" customHeight="1" thickBot="1">
      <c r="B24" s="29" t="s">
        <v>40</v>
      </c>
      <c r="C24" s="175" t="s">
        <v>49</v>
      </c>
      <c r="D24" s="173"/>
      <c r="E24" s="83" t="s">
        <v>50</v>
      </c>
      <c r="F24" s="174"/>
      <c r="G24" s="174"/>
      <c r="H24" s="174"/>
      <c r="I24" s="191" t="s">
        <v>40</v>
      </c>
      <c r="J24" s="191"/>
      <c r="K24" s="191"/>
      <c r="L24" s="191"/>
      <c r="M24" s="192" t="s">
        <v>194</v>
      </c>
      <c r="N24" s="192"/>
      <c r="O24" s="192"/>
      <c r="P24" s="192"/>
      <c r="Q24" s="175" t="s">
        <v>195</v>
      </c>
      <c r="R24" s="175"/>
      <c r="S24" s="175"/>
      <c r="T24" s="176"/>
      <c r="U24" s="176"/>
      <c r="V24" s="176"/>
      <c r="W24" s="176"/>
      <c r="X24" s="32"/>
      <c r="Y24" s="32"/>
      <c r="Z24" s="32"/>
      <c r="AA24" s="32"/>
      <c r="AE24" s="34"/>
      <c r="AF24" s="121"/>
      <c r="AG24" s="122">
        <f t="shared" si="16"/>
        <v>0</v>
      </c>
      <c r="AH24" s="34"/>
      <c r="AI24" s="121"/>
      <c r="AJ24" s="122">
        <f t="shared" si="17"/>
        <v>0</v>
      </c>
      <c r="AK24" s="34"/>
      <c r="AL24" s="121"/>
      <c r="AM24" s="122">
        <f t="shared" si="18"/>
        <v>0</v>
      </c>
    </row>
    <row r="25" spans="31:39" ht="15" customHeight="1">
      <c r="AE25" s="34"/>
      <c r="AF25" s="121"/>
      <c r="AG25" s="122">
        <f t="shared" si="16"/>
        <v>0</v>
      </c>
      <c r="AH25" s="34"/>
      <c r="AI25" s="121"/>
      <c r="AJ25" s="122">
        <f t="shared" si="17"/>
        <v>0</v>
      </c>
      <c r="AK25" s="34"/>
      <c r="AL25" s="121"/>
      <c r="AM25" s="122">
        <f t="shared" si="18"/>
        <v>0</v>
      </c>
    </row>
    <row r="26" spans="31:39" ht="12.75">
      <c r="AE26" s="34"/>
      <c r="AF26" s="121"/>
      <c r="AG26" s="122">
        <f t="shared" si="16"/>
        <v>0</v>
      </c>
      <c r="AH26" s="34"/>
      <c r="AI26" s="121"/>
      <c r="AJ26" s="122">
        <f t="shared" si="17"/>
        <v>0</v>
      </c>
      <c r="AK26" s="34"/>
      <c r="AL26" s="121"/>
      <c r="AM26" s="122">
        <f t="shared" si="18"/>
        <v>0</v>
      </c>
    </row>
    <row r="27" spans="31:39" ht="12.75">
      <c r="AE27" s="34"/>
      <c r="AF27" s="121"/>
      <c r="AG27" s="122">
        <f t="shared" si="16"/>
        <v>0</v>
      </c>
      <c r="AH27" s="34"/>
      <c r="AI27" s="121"/>
      <c r="AJ27" s="122">
        <f t="shared" si="17"/>
        <v>0</v>
      </c>
      <c r="AK27" s="34"/>
      <c r="AL27" s="121"/>
      <c r="AM27" s="122">
        <f t="shared" si="18"/>
        <v>0</v>
      </c>
    </row>
    <row r="28" spans="31:39" ht="12.75">
      <c r="AE28" s="34"/>
      <c r="AF28" s="121"/>
      <c r="AG28" s="122">
        <f t="shared" si="16"/>
        <v>0</v>
      </c>
      <c r="AH28" s="34"/>
      <c r="AI28" s="121"/>
      <c r="AJ28" s="122">
        <f t="shared" si="17"/>
        <v>0</v>
      </c>
      <c r="AK28" s="34"/>
      <c r="AL28" s="121"/>
      <c r="AM28" s="122">
        <f t="shared" si="18"/>
        <v>0</v>
      </c>
    </row>
    <row r="29" spans="31:39" ht="12.75">
      <c r="AE29" s="34"/>
      <c r="AF29" s="121"/>
      <c r="AG29" s="122">
        <f t="shared" si="16"/>
        <v>0</v>
      </c>
      <c r="AH29" s="34"/>
      <c r="AI29" s="121"/>
      <c r="AJ29" s="122">
        <f t="shared" si="17"/>
        <v>0</v>
      </c>
      <c r="AK29" s="34"/>
      <c r="AL29" s="121"/>
      <c r="AM29" s="122">
        <f t="shared" si="18"/>
        <v>0</v>
      </c>
    </row>
    <row r="30" spans="31:39" ht="12.75">
      <c r="AE30" s="34"/>
      <c r="AF30" s="121"/>
      <c r="AG30" s="122">
        <f t="shared" si="16"/>
        <v>0</v>
      </c>
      <c r="AH30" s="34"/>
      <c r="AI30" s="121"/>
      <c r="AJ30" s="122">
        <f t="shared" si="17"/>
        <v>0</v>
      </c>
      <c r="AK30" s="34"/>
      <c r="AL30" s="121"/>
      <c r="AM30" s="122">
        <f t="shared" si="18"/>
        <v>0</v>
      </c>
    </row>
    <row r="31" spans="31:39" ht="12.75">
      <c r="AE31" s="34"/>
      <c r="AF31" s="121"/>
      <c r="AG31" s="122">
        <f t="shared" si="16"/>
        <v>0</v>
      </c>
      <c r="AH31" s="34"/>
      <c r="AI31" s="121"/>
      <c r="AJ31" s="122">
        <f t="shared" si="17"/>
        <v>0</v>
      </c>
      <c r="AK31" s="34"/>
      <c r="AL31" s="121"/>
      <c r="AM31" s="122">
        <f t="shared" si="18"/>
        <v>0</v>
      </c>
    </row>
    <row r="32" spans="31:39" ht="12.75">
      <c r="AE32" s="34"/>
      <c r="AF32" s="121"/>
      <c r="AG32" s="122">
        <f t="shared" si="16"/>
        <v>0</v>
      </c>
      <c r="AH32" s="34"/>
      <c r="AI32" s="121"/>
      <c r="AJ32" s="122">
        <f t="shared" si="17"/>
        <v>0</v>
      </c>
      <c r="AK32" s="34"/>
      <c r="AL32" s="121"/>
      <c r="AM32" s="122">
        <f t="shared" si="18"/>
        <v>0</v>
      </c>
    </row>
    <row r="33" spans="31:39" ht="12.75">
      <c r="AE33" s="34"/>
      <c r="AF33" s="121"/>
      <c r="AG33" s="122">
        <f t="shared" si="16"/>
        <v>0</v>
      </c>
      <c r="AH33" s="34"/>
      <c r="AI33" s="121"/>
      <c r="AJ33" s="122">
        <f t="shared" si="17"/>
        <v>0</v>
      </c>
      <c r="AK33" s="34"/>
      <c r="AL33" s="121"/>
      <c r="AM33" s="122">
        <f t="shared" si="18"/>
        <v>0</v>
      </c>
    </row>
    <row r="34" spans="31:39" ht="12.75">
      <c r="AE34" s="34"/>
      <c r="AF34" s="121"/>
      <c r="AG34" s="122">
        <f t="shared" si="16"/>
        <v>0</v>
      </c>
      <c r="AH34" s="34"/>
      <c r="AI34" s="121"/>
      <c r="AJ34" s="122">
        <f t="shared" si="17"/>
        <v>0</v>
      </c>
      <c r="AK34" s="34"/>
      <c r="AL34" s="121"/>
      <c r="AM34" s="122">
        <f t="shared" si="18"/>
        <v>0</v>
      </c>
    </row>
    <row r="35" spans="31:39" ht="12.75">
      <c r="AE35" s="34"/>
      <c r="AF35" s="121"/>
      <c r="AG35" s="122">
        <f t="shared" si="16"/>
        <v>0</v>
      </c>
      <c r="AH35" s="34"/>
      <c r="AI35" s="121"/>
      <c r="AJ35" s="122">
        <f t="shared" si="17"/>
        <v>0</v>
      </c>
      <c r="AK35" s="34"/>
      <c r="AL35" s="121"/>
      <c r="AM35" s="122">
        <f t="shared" si="18"/>
        <v>0</v>
      </c>
    </row>
    <row r="36" spans="31:39" ht="12.75">
      <c r="AE36" s="34"/>
      <c r="AF36" s="121"/>
      <c r="AG36" s="122">
        <f t="shared" si="16"/>
        <v>0</v>
      </c>
      <c r="AH36" s="34"/>
      <c r="AI36" s="121"/>
      <c r="AJ36" s="122">
        <f t="shared" si="17"/>
        <v>0</v>
      </c>
      <c r="AK36" s="34"/>
      <c r="AL36" s="121"/>
      <c r="AM36" s="122">
        <f t="shared" si="18"/>
        <v>0</v>
      </c>
    </row>
    <row r="37" spans="31:39" ht="12.75">
      <c r="AE37" s="34"/>
      <c r="AF37" s="121"/>
      <c r="AG37" s="122">
        <f t="shared" si="16"/>
        <v>0</v>
      </c>
      <c r="AH37" s="34"/>
      <c r="AI37" s="121"/>
      <c r="AJ37" s="122">
        <f t="shared" si="17"/>
        <v>0</v>
      </c>
      <c r="AK37" s="34"/>
      <c r="AL37" s="121"/>
      <c r="AM37" s="122">
        <f t="shared" si="18"/>
        <v>0</v>
      </c>
    </row>
    <row r="38" spans="31:39" ht="12.75">
      <c r="AE38" s="34"/>
      <c r="AF38" s="121"/>
      <c r="AG38" s="122">
        <f t="shared" si="16"/>
        <v>0</v>
      </c>
      <c r="AH38" s="34"/>
      <c r="AI38" s="121"/>
      <c r="AJ38" s="122">
        <f t="shared" si="17"/>
        <v>0</v>
      </c>
      <c r="AK38" s="34"/>
      <c r="AL38" s="121"/>
      <c r="AM38" s="122">
        <f t="shared" si="18"/>
        <v>0</v>
      </c>
    </row>
    <row r="39" spans="31:39" ht="12.75">
      <c r="AE39" s="34"/>
      <c r="AF39" s="121"/>
      <c r="AG39" s="122">
        <f t="shared" si="16"/>
        <v>0</v>
      </c>
      <c r="AH39" s="34"/>
      <c r="AI39" s="121"/>
      <c r="AJ39" s="122">
        <f t="shared" si="17"/>
        <v>0</v>
      </c>
      <c r="AK39" s="34"/>
      <c r="AL39" s="121"/>
      <c r="AM39" s="122">
        <f t="shared" si="18"/>
        <v>0</v>
      </c>
    </row>
    <row r="40" spans="31:39" ht="12.75">
      <c r="AE40" s="34"/>
      <c r="AF40" s="121"/>
      <c r="AG40" s="122">
        <f t="shared" si="16"/>
        <v>0</v>
      </c>
      <c r="AH40" s="34"/>
      <c r="AI40" s="121"/>
      <c r="AJ40" s="122">
        <f t="shared" si="17"/>
        <v>0</v>
      </c>
      <c r="AK40" s="34"/>
      <c r="AL40" s="121"/>
      <c r="AM40" s="122">
        <f t="shared" si="18"/>
        <v>0</v>
      </c>
    </row>
    <row r="41" spans="31:39" ht="12.75">
      <c r="AE41" s="34"/>
      <c r="AF41" s="121"/>
      <c r="AG41" s="122">
        <f t="shared" si="16"/>
        <v>0</v>
      </c>
      <c r="AH41" s="34"/>
      <c r="AI41" s="121"/>
      <c r="AJ41" s="122">
        <f t="shared" si="17"/>
        <v>0</v>
      </c>
      <c r="AK41" s="34"/>
      <c r="AL41" s="121"/>
      <c r="AM41" s="122">
        <f t="shared" si="18"/>
        <v>0</v>
      </c>
    </row>
    <row r="42" spans="31:39" ht="12.75">
      <c r="AE42" s="34"/>
      <c r="AF42" s="121"/>
      <c r="AG42" s="122">
        <f t="shared" si="16"/>
        <v>0</v>
      </c>
      <c r="AH42" s="34"/>
      <c r="AI42" s="121"/>
      <c r="AJ42" s="122">
        <f t="shared" si="17"/>
        <v>0</v>
      </c>
      <c r="AK42" s="34"/>
      <c r="AL42" s="121"/>
      <c r="AM42" s="122">
        <f t="shared" si="18"/>
        <v>0</v>
      </c>
    </row>
    <row r="43" spans="31:39" ht="12.75">
      <c r="AE43" s="34"/>
      <c r="AF43" s="121"/>
      <c r="AG43" s="122">
        <f t="shared" si="16"/>
        <v>0</v>
      </c>
      <c r="AH43" s="34"/>
      <c r="AI43" s="121"/>
      <c r="AJ43" s="122">
        <f t="shared" si="17"/>
        <v>0</v>
      </c>
      <c r="AK43" s="34"/>
      <c r="AL43" s="121"/>
      <c r="AM43" s="122">
        <f t="shared" si="18"/>
        <v>0</v>
      </c>
    </row>
    <row r="44" spans="31:39" ht="12.75">
      <c r="AE44" s="34"/>
      <c r="AF44" s="121"/>
      <c r="AG44" s="122">
        <f t="shared" si="16"/>
        <v>0</v>
      </c>
      <c r="AH44" s="34"/>
      <c r="AI44" s="121"/>
      <c r="AJ44" s="122">
        <f t="shared" si="17"/>
        <v>0</v>
      </c>
      <c r="AK44" s="34"/>
      <c r="AL44" s="121"/>
      <c r="AM44" s="122">
        <f t="shared" si="18"/>
        <v>0</v>
      </c>
    </row>
    <row r="45" spans="31:39" ht="12.75">
      <c r="AE45" s="34"/>
      <c r="AF45" s="121"/>
      <c r="AG45" s="122">
        <f t="shared" si="16"/>
        <v>0</v>
      </c>
      <c r="AH45" s="34"/>
      <c r="AI45" s="121"/>
      <c r="AJ45" s="122">
        <f t="shared" si="17"/>
        <v>0</v>
      </c>
      <c r="AK45" s="34"/>
      <c r="AL45" s="121"/>
      <c r="AM45" s="122">
        <f t="shared" si="18"/>
        <v>0</v>
      </c>
    </row>
    <row r="46" spans="31:39" ht="12.75">
      <c r="AE46" s="34"/>
      <c r="AF46" s="121"/>
      <c r="AG46" s="122">
        <f t="shared" si="16"/>
        <v>0</v>
      </c>
      <c r="AH46" s="34"/>
      <c r="AI46" s="121"/>
      <c r="AJ46" s="122">
        <f t="shared" si="17"/>
        <v>0</v>
      </c>
      <c r="AK46" s="34"/>
      <c r="AL46" s="121"/>
      <c r="AM46" s="122">
        <f t="shared" si="18"/>
        <v>0</v>
      </c>
    </row>
    <row r="47" spans="31:39" ht="12.75">
      <c r="AE47" s="34"/>
      <c r="AF47" s="121"/>
      <c r="AG47" s="122">
        <f t="shared" si="16"/>
        <v>0</v>
      </c>
      <c r="AH47" s="34"/>
      <c r="AI47" s="121"/>
      <c r="AJ47" s="122">
        <f t="shared" si="17"/>
        <v>0</v>
      </c>
      <c r="AK47" s="34"/>
      <c r="AL47" s="121"/>
      <c r="AM47" s="122">
        <f t="shared" si="18"/>
        <v>0</v>
      </c>
    </row>
    <row r="48" spans="31:39" ht="12.75">
      <c r="AE48" s="34"/>
      <c r="AF48" s="121"/>
      <c r="AG48" s="122">
        <f t="shared" si="16"/>
        <v>0</v>
      </c>
      <c r="AH48" s="34"/>
      <c r="AI48" s="121"/>
      <c r="AJ48" s="122">
        <f t="shared" si="17"/>
        <v>0</v>
      </c>
      <c r="AK48" s="34"/>
      <c r="AL48" s="121"/>
      <c r="AM48" s="122">
        <f t="shared" si="18"/>
        <v>0</v>
      </c>
    </row>
    <row r="49" spans="31:39" ht="12.75">
      <c r="AE49" s="34"/>
      <c r="AF49" s="121"/>
      <c r="AG49" s="122">
        <f t="shared" si="16"/>
        <v>0</v>
      </c>
      <c r="AH49" s="34"/>
      <c r="AI49" s="121"/>
      <c r="AJ49" s="122">
        <f t="shared" si="17"/>
        <v>0</v>
      </c>
      <c r="AK49" s="34"/>
      <c r="AL49" s="121"/>
      <c r="AM49" s="122">
        <f t="shared" si="18"/>
        <v>0</v>
      </c>
    </row>
    <row r="50" spans="31:39" ht="12.75">
      <c r="AE50" s="34"/>
      <c r="AF50" s="121"/>
      <c r="AG50" s="122">
        <f t="shared" si="16"/>
        <v>0</v>
      </c>
      <c r="AH50" s="34"/>
      <c r="AI50" s="121"/>
      <c r="AJ50" s="122">
        <f t="shared" si="17"/>
        <v>0</v>
      </c>
      <c r="AK50" s="34"/>
      <c r="AL50" s="121"/>
      <c r="AM50" s="122">
        <f t="shared" si="18"/>
        <v>0</v>
      </c>
    </row>
    <row r="51" spans="31:39" ht="12.75">
      <c r="AE51" s="34"/>
      <c r="AF51" s="121"/>
      <c r="AG51" s="122">
        <f t="shared" si="16"/>
        <v>0</v>
      </c>
      <c r="AH51" s="34"/>
      <c r="AI51" s="121"/>
      <c r="AJ51" s="122">
        <f t="shared" si="17"/>
        <v>0</v>
      </c>
      <c r="AK51" s="34"/>
      <c r="AL51" s="121"/>
      <c r="AM51" s="122">
        <f t="shared" si="18"/>
        <v>0</v>
      </c>
    </row>
    <row r="52" spans="31:39" ht="12.75">
      <c r="AE52" s="34"/>
      <c r="AF52" s="121"/>
      <c r="AG52" s="122">
        <f t="shared" si="16"/>
        <v>0</v>
      </c>
      <c r="AH52" s="34"/>
      <c r="AI52" s="121"/>
      <c r="AJ52" s="122">
        <f t="shared" si="17"/>
        <v>0</v>
      </c>
      <c r="AK52" s="34"/>
      <c r="AL52" s="121"/>
      <c r="AM52" s="122">
        <f t="shared" si="18"/>
        <v>0</v>
      </c>
    </row>
    <row r="53" spans="31:39" ht="12.75">
      <c r="AE53" s="34"/>
      <c r="AF53" s="121"/>
      <c r="AG53" s="122">
        <f t="shared" si="16"/>
        <v>0</v>
      </c>
      <c r="AH53" s="34"/>
      <c r="AI53" s="121"/>
      <c r="AJ53" s="122">
        <f t="shared" si="17"/>
        <v>0</v>
      </c>
      <c r="AK53" s="34"/>
      <c r="AL53" s="121"/>
      <c r="AM53" s="122">
        <f t="shared" si="18"/>
        <v>0</v>
      </c>
    </row>
    <row r="54" spans="31:39" ht="12.75">
      <c r="AE54" s="34"/>
      <c r="AF54" s="121"/>
      <c r="AG54" s="122">
        <f t="shared" si="16"/>
        <v>0</v>
      </c>
      <c r="AH54" s="34"/>
      <c r="AI54" s="121"/>
      <c r="AJ54" s="122">
        <f t="shared" si="17"/>
        <v>0</v>
      </c>
      <c r="AK54" s="34"/>
      <c r="AL54" s="121"/>
      <c r="AM54" s="122">
        <f t="shared" si="18"/>
        <v>0</v>
      </c>
    </row>
    <row r="55" spans="31:39" ht="12.75">
      <c r="AE55" s="34"/>
      <c r="AF55" s="121"/>
      <c r="AG55" s="122">
        <f t="shared" si="16"/>
        <v>0</v>
      </c>
      <c r="AH55" s="34"/>
      <c r="AI55" s="121"/>
      <c r="AJ55" s="122">
        <f t="shared" si="17"/>
        <v>0</v>
      </c>
      <c r="AK55" s="34"/>
      <c r="AL55" s="121"/>
      <c r="AM55" s="122">
        <f t="shared" si="18"/>
        <v>0</v>
      </c>
    </row>
  </sheetData>
  <mergeCells count="79">
    <mergeCell ref="AE6:AG6"/>
    <mergeCell ref="AH6:AJ6"/>
    <mergeCell ref="AK6:AM6"/>
    <mergeCell ref="AC6:AC7"/>
    <mergeCell ref="Q24:S24"/>
    <mergeCell ref="T24:W24"/>
    <mergeCell ref="C23:D23"/>
    <mergeCell ref="F23:H23"/>
    <mergeCell ref="C24:D24"/>
    <mergeCell ref="F24:H24"/>
    <mergeCell ref="I24:L24"/>
    <mergeCell ref="M24:P24"/>
    <mergeCell ref="I23:L23"/>
    <mergeCell ref="M23:P23"/>
    <mergeCell ref="Q21:S21"/>
    <mergeCell ref="T21:W21"/>
    <mergeCell ref="Q22:S22"/>
    <mergeCell ref="T22:W22"/>
    <mergeCell ref="Q23:S23"/>
    <mergeCell ref="T23:W23"/>
    <mergeCell ref="C22:D22"/>
    <mergeCell ref="F22:H22"/>
    <mergeCell ref="I22:L22"/>
    <mergeCell ref="M22:P22"/>
    <mergeCell ref="C21:D21"/>
    <mergeCell ref="F21:H21"/>
    <mergeCell ref="I21:L21"/>
    <mergeCell ref="M21:P21"/>
    <mergeCell ref="Q20:S20"/>
    <mergeCell ref="T20:W20"/>
    <mergeCell ref="C19:D19"/>
    <mergeCell ref="F19:H19"/>
    <mergeCell ref="C20:D20"/>
    <mergeCell ref="F20:H20"/>
    <mergeCell ref="I20:L20"/>
    <mergeCell ref="M20:P20"/>
    <mergeCell ref="I19:L19"/>
    <mergeCell ref="M19:P19"/>
    <mergeCell ref="Q17:S17"/>
    <mergeCell ref="T17:W17"/>
    <mergeCell ref="Q18:S18"/>
    <mergeCell ref="T18:W18"/>
    <mergeCell ref="Q19:S19"/>
    <mergeCell ref="T19:W19"/>
    <mergeCell ref="C18:D18"/>
    <mergeCell ref="F18:H18"/>
    <mergeCell ref="I18:L18"/>
    <mergeCell ref="M18:P18"/>
    <mergeCell ref="C17:D17"/>
    <mergeCell ref="F17:H17"/>
    <mergeCell ref="I17:L17"/>
    <mergeCell ref="M17:P17"/>
    <mergeCell ref="Q6:S6"/>
    <mergeCell ref="T6:Y6"/>
    <mergeCell ref="Z6:Z7"/>
    <mergeCell ref="AA6:AA7"/>
    <mergeCell ref="K6:K7"/>
    <mergeCell ref="L6:N6"/>
    <mergeCell ref="O6:O7"/>
    <mergeCell ref="P6:P7"/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J6:J7"/>
    <mergeCell ref="AE4:AF4"/>
    <mergeCell ref="AH4:AI4"/>
    <mergeCell ref="AK4:AL4"/>
    <mergeCell ref="AE2:AG2"/>
    <mergeCell ref="AH2:AJ2"/>
    <mergeCell ref="AK2:AM2"/>
    <mergeCell ref="AE3:AF3"/>
    <mergeCell ref="AH3:AI3"/>
    <mergeCell ref="AK3:AL3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showZeros="0"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3" width="10.75390625" style="0" customWidth="1"/>
    <col min="15" max="15" width="5.625" style="0" bestFit="1" customWidth="1"/>
    <col min="16" max="16" width="4.625" style="0" bestFit="1" customWidth="1"/>
    <col min="17" max="17" width="7.00390625" style="0" bestFit="1" customWidth="1"/>
  </cols>
  <sheetData>
    <row r="1" spans="1:12" ht="15" customHeight="1" thickBot="1">
      <c r="A1" s="216" t="s">
        <v>169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7" ht="15" customHeight="1">
      <c r="A2" s="216" t="s">
        <v>144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N2" s="96"/>
      <c r="O2" s="184" t="s">
        <v>149</v>
      </c>
      <c r="P2" s="185"/>
      <c r="Q2" s="186"/>
    </row>
    <row r="3" spans="1:17" ht="19.5" customHeight="1">
      <c r="A3" s="217" t="s">
        <v>54</v>
      </c>
      <c r="B3" s="217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97"/>
      <c r="O3" s="187" t="s">
        <v>167</v>
      </c>
      <c r="P3" s="188"/>
      <c r="Q3" s="154">
        <f>MAX(Q8:Q19)*1.5</f>
        <v>10521</v>
      </c>
    </row>
    <row r="4" spans="1:17" ht="19.5" customHeight="1" thickBot="1">
      <c r="A4" s="217"/>
      <c r="B4" s="217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101"/>
      <c r="O4" s="189" t="s">
        <v>168</v>
      </c>
      <c r="P4" s="190"/>
      <c r="Q4" s="155">
        <f>MAX(Q8:Q19)*2</f>
        <v>14028</v>
      </c>
    </row>
    <row r="5" spans="14:15" ht="12" customHeight="1" thickBot="1">
      <c r="N5" s="20"/>
      <c r="O5" s="20"/>
    </row>
    <row r="6" spans="1:17" ht="12.75" customHeight="1" thickBot="1">
      <c r="A6" s="218" t="s">
        <v>24</v>
      </c>
      <c r="B6" s="219" t="s">
        <v>25</v>
      </c>
      <c r="C6" s="219" t="s">
        <v>9</v>
      </c>
      <c r="D6" s="219" t="s">
        <v>26</v>
      </c>
      <c r="E6" s="219" t="s">
        <v>27</v>
      </c>
      <c r="F6" s="219" t="s">
        <v>28</v>
      </c>
      <c r="G6" s="43" t="s">
        <v>91</v>
      </c>
      <c r="H6" s="43" t="s">
        <v>59</v>
      </c>
      <c r="I6" s="44" t="s">
        <v>60</v>
      </c>
      <c r="J6" s="210" t="s">
        <v>61</v>
      </c>
      <c r="K6" s="210" t="s">
        <v>92</v>
      </c>
      <c r="L6" s="225" t="s">
        <v>62</v>
      </c>
      <c r="M6" s="221" t="s">
        <v>112</v>
      </c>
      <c r="N6" s="20"/>
      <c r="O6" s="223" t="s">
        <v>149</v>
      </c>
      <c r="P6" s="223"/>
      <c r="Q6" s="223"/>
    </row>
    <row r="7" spans="1:17" ht="15" thickBot="1">
      <c r="A7" s="227"/>
      <c r="B7" s="224"/>
      <c r="C7" s="224"/>
      <c r="D7" s="224"/>
      <c r="E7" s="224"/>
      <c r="F7" s="224"/>
      <c r="G7" s="87" t="s">
        <v>65</v>
      </c>
      <c r="H7" s="87" t="s">
        <v>94</v>
      </c>
      <c r="I7" s="87" t="s">
        <v>66</v>
      </c>
      <c r="J7" s="225"/>
      <c r="K7" s="225"/>
      <c r="L7" s="226"/>
      <c r="M7" s="222"/>
      <c r="N7" s="20"/>
      <c r="O7" s="138" t="s">
        <v>146</v>
      </c>
      <c r="P7" s="138" t="s">
        <v>147</v>
      </c>
      <c r="Q7" s="138" t="s">
        <v>148</v>
      </c>
    </row>
    <row r="8" spans="1:17" ht="15" customHeight="1">
      <c r="A8" s="139">
        <v>1</v>
      </c>
      <c r="B8" s="49" t="s">
        <v>170</v>
      </c>
      <c r="C8" s="74" t="s">
        <v>171</v>
      </c>
      <c r="D8" s="75" t="s">
        <v>119</v>
      </c>
      <c r="E8" s="75" t="s">
        <v>172</v>
      </c>
      <c r="F8" s="50" t="s">
        <v>48</v>
      </c>
      <c r="G8" s="88">
        <v>850</v>
      </c>
      <c r="H8" s="89">
        <v>0.39</v>
      </c>
      <c r="I8" s="90">
        <v>3.5</v>
      </c>
      <c r="J8" s="51">
        <f aca="true" t="shared" si="0" ref="J8:J19">G8*SQRT(H8)/(456*POWER(I8,1/3))</f>
        <v>0.7667086655169513</v>
      </c>
      <c r="K8" s="51">
        <f aca="true" t="shared" si="1" ref="K8:K19">IF(J8&gt;1,J8/J8^(2*LOG10(J8)),J8*J8^(2*LOG10(J8)))</f>
        <v>0.8151746656392495</v>
      </c>
      <c r="L8" s="167">
        <f aca="true" t="shared" si="2" ref="L8:L15">Q8</f>
        <v>2965</v>
      </c>
      <c r="M8" s="140">
        <f aca="true" t="shared" si="3" ref="M8:M19">K8*L8</f>
        <v>2416.9928836203744</v>
      </c>
      <c r="N8" s="20"/>
      <c r="O8" s="138">
        <v>49</v>
      </c>
      <c r="P8" s="133">
        <v>25</v>
      </c>
      <c r="Q8" s="156">
        <f aca="true" t="shared" si="4" ref="Q8:Q18">+O8*60+P8</f>
        <v>2965</v>
      </c>
    </row>
    <row r="9" spans="1:17" ht="15" customHeight="1">
      <c r="A9" s="141">
        <v>2</v>
      </c>
      <c r="B9" s="52" t="s">
        <v>76</v>
      </c>
      <c r="C9" s="102" t="s">
        <v>77</v>
      </c>
      <c r="D9" s="77" t="s">
        <v>125</v>
      </c>
      <c r="E9" s="77" t="s">
        <v>132</v>
      </c>
      <c r="F9" s="53" t="s">
        <v>47</v>
      </c>
      <c r="G9" s="54">
        <v>1090</v>
      </c>
      <c r="H9" s="55">
        <v>0.51</v>
      </c>
      <c r="I9" s="56">
        <v>9.8</v>
      </c>
      <c r="J9" s="57">
        <f t="shared" si="0"/>
        <v>0.7976971702305833</v>
      </c>
      <c r="K9" s="57">
        <f t="shared" si="1"/>
        <v>0.8338915781523042</v>
      </c>
      <c r="L9" s="110">
        <f t="shared" si="2"/>
        <v>2993</v>
      </c>
      <c r="M9" s="142">
        <f t="shared" si="3"/>
        <v>2495.8374934098465</v>
      </c>
      <c r="N9" s="20"/>
      <c r="O9" s="138">
        <v>49</v>
      </c>
      <c r="P9" s="133">
        <v>53</v>
      </c>
      <c r="Q9" s="156">
        <f t="shared" si="4"/>
        <v>2993</v>
      </c>
    </row>
    <row r="10" spans="1:17" ht="15" customHeight="1">
      <c r="A10" s="141">
        <v>3</v>
      </c>
      <c r="B10" s="52" t="s">
        <v>78</v>
      </c>
      <c r="C10" s="102" t="s">
        <v>79</v>
      </c>
      <c r="D10" s="77" t="s">
        <v>57</v>
      </c>
      <c r="E10" s="77" t="s">
        <v>71</v>
      </c>
      <c r="F10" s="53" t="s">
        <v>72</v>
      </c>
      <c r="G10" s="66">
        <v>970</v>
      </c>
      <c r="H10" s="67">
        <v>0.39</v>
      </c>
      <c r="I10" s="68">
        <v>3.36</v>
      </c>
      <c r="J10" s="57">
        <f t="shared" si="0"/>
        <v>0.8869369933662158</v>
      </c>
      <c r="K10" s="57">
        <f t="shared" si="1"/>
        <v>0.8980966910928816</v>
      </c>
      <c r="L10" s="110">
        <f t="shared" si="2"/>
        <v>2828</v>
      </c>
      <c r="M10" s="142">
        <f t="shared" si="3"/>
        <v>2539.817442410669</v>
      </c>
      <c r="N10" s="20"/>
      <c r="O10" s="138">
        <v>47</v>
      </c>
      <c r="P10" s="133">
        <v>8</v>
      </c>
      <c r="Q10" s="156">
        <f t="shared" si="4"/>
        <v>2828</v>
      </c>
    </row>
    <row r="11" spans="1:17" ht="15" customHeight="1">
      <c r="A11" s="141">
        <v>4</v>
      </c>
      <c r="B11" s="52" t="s">
        <v>87</v>
      </c>
      <c r="C11" s="102" t="s">
        <v>88</v>
      </c>
      <c r="D11" s="77" t="s">
        <v>126</v>
      </c>
      <c r="E11" s="77" t="s">
        <v>101</v>
      </c>
      <c r="F11" s="53" t="s">
        <v>47</v>
      </c>
      <c r="G11" s="66">
        <v>1010</v>
      </c>
      <c r="H11" s="67">
        <v>1</v>
      </c>
      <c r="I11" s="68">
        <v>16</v>
      </c>
      <c r="J11" s="57">
        <f t="shared" si="0"/>
        <v>0.8789885211008124</v>
      </c>
      <c r="K11" s="57">
        <f t="shared" si="1"/>
        <v>0.891782542841979</v>
      </c>
      <c r="L11" s="110">
        <f t="shared" si="2"/>
        <v>2865</v>
      </c>
      <c r="M11" s="142">
        <f t="shared" si="3"/>
        <v>2554.9569852422696</v>
      </c>
      <c r="N11" s="20"/>
      <c r="O11" s="138">
        <v>47</v>
      </c>
      <c r="P11" s="133">
        <v>45</v>
      </c>
      <c r="Q11" s="156">
        <f t="shared" si="4"/>
        <v>2865</v>
      </c>
    </row>
    <row r="12" spans="1:17" ht="15" customHeight="1">
      <c r="A12" s="141">
        <v>5</v>
      </c>
      <c r="B12" s="52" t="s">
        <v>51</v>
      </c>
      <c r="C12" s="102" t="s">
        <v>52</v>
      </c>
      <c r="D12" s="77" t="s">
        <v>126</v>
      </c>
      <c r="E12" s="77" t="s">
        <v>83</v>
      </c>
      <c r="F12" s="53" t="s">
        <v>96</v>
      </c>
      <c r="G12" s="66">
        <v>860</v>
      </c>
      <c r="H12" s="67">
        <v>0.7</v>
      </c>
      <c r="I12" s="68">
        <v>11.7</v>
      </c>
      <c r="J12" s="57">
        <f t="shared" si="0"/>
        <v>0.6950574051403287</v>
      </c>
      <c r="K12" s="57">
        <f t="shared" si="1"/>
        <v>0.7797144972329396</v>
      </c>
      <c r="L12" s="110">
        <f t="shared" si="2"/>
        <v>3402</v>
      </c>
      <c r="M12" s="142">
        <f t="shared" si="3"/>
        <v>2652.5887195864607</v>
      </c>
      <c r="N12" s="20"/>
      <c r="O12" s="138">
        <v>56</v>
      </c>
      <c r="P12" s="133">
        <v>42</v>
      </c>
      <c r="Q12" s="156">
        <f t="shared" si="4"/>
        <v>3402</v>
      </c>
    </row>
    <row r="13" spans="1:17" ht="15" customHeight="1">
      <c r="A13" s="141">
        <v>6</v>
      </c>
      <c r="B13" s="52" t="s">
        <v>85</v>
      </c>
      <c r="C13" s="102" t="s">
        <v>86</v>
      </c>
      <c r="D13" s="77" t="s">
        <v>126</v>
      </c>
      <c r="E13" s="52" t="s">
        <v>116</v>
      </c>
      <c r="F13" s="81" t="s">
        <v>41</v>
      </c>
      <c r="G13" s="54">
        <v>1032</v>
      </c>
      <c r="H13" s="55">
        <v>0.994</v>
      </c>
      <c r="I13" s="56">
        <v>13.38</v>
      </c>
      <c r="J13" s="57">
        <f t="shared" si="0"/>
        <v>0.9504355575096449</v>
      </c>
      <c r="K13" s="57">
        <f t="shared" si="1"/>
        <v>0.9525712992453342</v>
      </c>
      <c r="L13" s="110">
        <f t="shared" si="2"/>
        <v>2817</v>
      </c>
      <c r="M13" s="142">
        <f t="shared" si="3"/>
        <v>2683.3933499741065</v>
      </c>
      <c r="N13" s="20"/>
      <c r="O13" s="138">
        <v>46</v>
      </c>
      <c r="P13" s="133">
        <v>57</v>
      </c>
      <c r="Q13" s="156">
        <f t="shared" si="4"/>
        <v>2817</v>
      </c>
    </row>
    <row r="14" spans="1:17" ht="15" customHeight="1">
      <c r="A14" s="141">
        <v>7</v>
      </c>
      <c r="B14" s="52" t="s">
        <v>99</v>
      </c>
      <c r="C14" s="107" t="s">
        <v>100</v>
      </c>
      <c r="D14" s="116" t="s">
        <v>135</v>
      </c>
      <c r="E14" s="52" t="s">
        <v>101</v>
      </c>
      <c r="F14" s="81" t="s">
        <v>102</v>
      </c>
      <c r="G14" s="66">
        <v>880</v>
      </c>
      <c r="H14" s="67">
        <v>0.9</v>
      </c>
      <c r="I14" s="68">
        <v>11.64</v>
      </c>
      <c r="J14" s="57">
        <f t="shared" si="0"/>
        <v>0.807832691154024</v>
      </c>
      <c r="K14" s="57">
        <f t="shared" si="1"/>
        <v>0.8404271250712172</v>
      </c>
      <c r="L14" s="110">
        <f t="shared" si="2"/>
        <v>3441</v>
      </c>
      <c r="M14" s="142">
        <f t="shared" si="3"/>
        <v>2891.9097373700583</v>
      </c>
      <c r="N14" s="20"/>
      <c r="O14" s="138">
        <v>57</v>
      </c>
      <c r="P14" s="133">
        <v>21</v>
      </c>
      <c r="Q14" s="156">
        <f t="shared" si="4"/>
        <v>3441</v>
      </c>
    </row>
    <row r="15" spans="1:17" ht="15" customHeight="1">
      <c r="A15" s="141">
        <v>8</v>
      </c>
      <c r="B15" s="52" t="s">
        <v>136</v>
      </c>
      <c r="C15" s="102" t="s">
        <v>137</v>
      </c>
      <c r="D15" s="77" t="s">
        <v>53</v>
      </c>
      <c r="E15" s="77" t="s">
        <v>145</v>
      </c>
      <c r="F15" s="53" t="s">
        <v>75</v>
      </c>
      <c r="G15" s="66">
        <v>890</v>
      </c>
      <c r="H15" s="67">
        <v>0.98</v>
      </c>
      <c r="I15" s="68">
        <v>13.3</v>
      </c>
      <c r="J15" s="57">
        <f t="shared" si="0"/>
        <v>0.815494409547732</v>
      </c>
      <c r="K15" s="57">
        <f t="shared" si="1"/>
        <v>0.8454997253218977</v>
      </c>
      <c r="L15" s="110">
        <f t="shared" si="2"/>
        <v>3448</v>
      </c>
      <c r="M15" s="142">
        <f t="shared" si="3"/>
        <v>2915.2830529099033</v>
      </c>
      <c r="N15" s="20"/>
      <c r="O15" s="138">
        <v>57</v>
      </c>
      <c r="P15" s="133">
        <v>28</v>
      </c>
      <c r="Q15" s="156">
        <f t="shared" si="4"/>
        <v>3448</v>
      </c>
    </row>
    <row r="16" spans="1:17" ht="15" customHeight="1">
      <c r="A16" s="141">
        <v>9</v>
      </c>
      <c r="B16" s="52" t="s">
        <v>89</v>
      </c>
      <c r="C16" s="102" t="s">
        <v>90</v>
      </c>
      <c r="D16" s="72" t="s">
        <v>55</v>
      </c>
      <c r="E16" s="77" t="s">
        <v>97</v>
      </c>
      <c r="F16" s="53" t="s">
        <v>75</v>
      </c>
      <c r="G16" s="66">
        <v>895</v>
      </c>
      <c r="H16" s="67">
        <v>0.99</v>
      </c>
      <c r="I16" s="68">
        <v>13.1</v>
      </c>
      <c r="J16" s="57">
        <f t="shared" si="0"/>
        <v>0.8284227649315056</v>
      </c>
      <c r="K16" s="57">
        <f t="shared" si="1"/>
        <v>0.8543139297074163</v>
      </c>
      <c r="L16" s="110">
        <f>+Q16</f>
        <v>3507</v>
      </c>
      <c r="M16" s="142">
        <f t="shared" si="3"/>
        <v>2996.078951483909</v>
      </c>
      <c r="N16" s="20"/>
      <c r="O16" s="138">
        <v>58</v>
      </c>
      <c r="P16" s="133">
        <v>27</v>
      </c>
      <c r="Q16" s="156">
        <f t="shared" si="4"/>
        <v>3507</v>
      </c>
    </row>
    <row r="17" spans="1:17" ht="15" customHeight="1">
      <c r="A17" s="141">
        <v>10</v>
      </c>
      <c r="B17" s="52" t="s">
        <v>117</v>
      </c>
      <c r="C17" s="102" t="s">
        <v>118</v>
      </c>
      <c r="D17" s="77" t="s">
        <v>119</v>
      </c>
      <c r="E17" s="77" t="s">
        <v>120</v>
      </c>
      <c r="F17" s="53" t="s">
        <v>134</v>
      </c>
      <c r="G17" s="54">
        <v>1369</v>
      </c>
      <c r="H17" s="55">
        <v>0.79</v>
      </c>
      <c r="I17" s="56">
        <v>14.8</v>
      </c>
      <c r="J17" s="57">
        <f t="shared" si="0"/>
        <v>1.0868382453679222</v>
      </c>
      <c r="K17" s="57">
        <f t="shared" si="1"/>
        <v>1.0803117776601354</v>
      </c>
      <c r="L17" s="110">
        <f>Q17</f>
        <v>2848</v>
      </c>
      <c r="M17" s="142">
        <f t="shared" si="3"/>
        <v>3076.727942776066</v>
      </c>
      <c r="N17" s="20"/>
      <c r="O17" s="138">
        <v>47</v>
      </c>
      <c r="P17" s="133">
        <v>28</v>
      </c>
      <c r="Q17" s="156">
        <f t="shared" si="4"/>
        <v>2848</v>
      </c>
    </row>
    <row r="18" spans="1:17" ht="15" customHeight="1">
      <c r="A18" s="141">
        <v>11</v>
      </c>
      <c r="B18" s="52" t="s">
        <v>81</v>
      </c>
      <c r="C18" s="102" t="s">
        <v>82</v>
      </c>
      <c r="D18" s="77" t="s">
        <v>174</v>
      </c>
      <c r="E18" s="77" t="s">
        <v>98</v>
      </c>
      <c r="F18" s="53" t="s">
        <v>47</v>
      </c>
      <c r="G18" s="66">
        <v>1020</v>
      </c>
      <c r="H18" s="67">
        <v>1.32</v>
      </c>
      <c r="I18" s="68">
        <v>15.73</v>
      </c>
      <c r="J18" s="57">
        <f t="shared" si="0"/>
        <v>1.0256819680534577</v>
      </c>
      <c r="K18" s="57">
        <f t="shared" si="1"/>
        <v>1.025109269133519</v>
      </c>
      <c r="L18" s="110">
        <f>Q18</f>
        <v>3502</v>
      </c>
      <c r="M18" s="142">
        <f t="shared" si="3"/>
        <v>3589.932660505584</v>
      </c>
      <c r="N18" s="20"/>
      <c r="O18" s="138">
        <v>58</v>
      </c>
      <c r="P18" s="133">
        <v>22</v>
      </c>
      <c r="Q18" s="156">
        <f t="shared" si="4"/>
        <v>3502</v>
      </c>
    </row>
    <row r="19" spans="1:17" ht="15" customHeight="1" thickBot="1">
      <c r="A19" s="143">
        <v>12</v>
      </c>
      <c r="B19" s="99" t="s">
        <v>121</v>
      </c>
      <c r="C19" s="151" t="s">
        <v>173</v>
      </c>
      <c r="D19" s="100" t="s">
        <v>175</v>
      </c>
      <c r="E19" s="100" t="s">
        <v>122</v>
      </c>
      <c r="F19" s="98" t="s">
        <v>123</v>
      </c>
      <c r="G19" s="69">
        <v>1020</v>
      </c>
      <c r="H19" s="70">
        <v>0.693</v>
      </c>
      <c r="I19" s="71">
        <v>26</v>
      </c>
      <c r="J19" s="61">
        <f t="shared" si="0"/>
        <v>0.6285562711680472</v>
      </c>
      <c r="K19" s="61">
        <f t="shared" si="1"/>
        <v>0.7580089200693702</v>
      </c>
      <c r="L19" s="147">
        <f>Q19</f>
        <v>7014</v>
      </c>
      <c r="M19" s="144">
        <f t="shared" si="3"/>
        <v>5316.674565366562</v>
      </c>
      <c r="N19" s="20"/>
      <c r="O19" s="138"/>
      <c r="P19" s="133"/>
      <c r="Q19" s="156">
        <v>7014</v>
      </c>
    </row>
    <row r="20" ht="15" customHeight="1" thickBot="1"/>
    <row r="21" spans="2:13" ht="15" customHeight="1">
      <c r="B21" s="22" t="s">
        <v>36</v>
      </c>
      <c r="C21" s="236" t="s">
        <v>25</v>
      </c>
      <c r="D21" s="237"/>
      <c r="E21" s="23" t="s">
        <v>9</v>
      </c>
      <c r="F21" s="236" t="s">
        <v>35</v>
      </c>
      <c r="G21" s="238"/>
      <c r="H21" s="239"/>
      <c r="I21" s="92"/>
      <c r="J21" s="92"/>
      <c r="K21" s="92"/>
      <c r="L21" s="30"/>
      <c r="M21" s="30"/>
    </row>
    <row r="22" spans="2:13" ht="15" customHeight="1">
      <c r="B22" s="26" t="s">
        <v>37</v>
      </c>
      <c r="C22" s="235" t="s">
        <v>103</v>
      </c>
      <c r="D22" s="231"/>
      <c r="E22" s="93" t="s">
        <v>56</v>
      </c>
      <c r="F22" s="232"/>
      <c r="G22" s="233"/>
      <c r="H22" s="234"/>
      <c r="I22" s="92"/>
      <c r="J22" s="92"/>
      <c r="K22" s="92"/>
      <c r="L22" s="32"/>
      <c r="M22" s="30"/>
    </row>
    <row r="23" spans="2:13" ht="15" customHeight="1">
      <c r="B23" s="84" t="s">
        <v>38</v>
      </c>
      <c r="C23" s="230" t="s">
        <v>182</v>
      </c>
      <c r="D23" s="231"/>
      <c r="E23" s="93"/>
      <c r="F23" s="232"/>
      <c r="G23" s="233"/>
      <c r="H23" s="234"/>
      <c r="I23" s="94"/>
      <c r="J23" s="94"/>
      <c r="K23" s="94"/>
      <c r="L23" s="32"/>
      <c r="M23" s="30"/>
    </row>
    <row r="24" spans="2:13" ht="15" customHeight="1">
      <c r="B24" s="84"/>
      <c r="C24" s="240"/>
      <c r="D24" s="241"/>
      <c r="E24" s="93"/>
      <c r="F24" s="232"/>
      <c r="G24" s="233"/>
      <c r="H24" s="234"/>
      <c r="I24" s="31"/>
      <c r="J24" s="31"/>
      <c r="K24" s="31"/>
      <c r="L24" s="32"/>
      <c r="M24" s="30"/>
    </row>
    <row r="25" spans="2:13" ht="15" customHeight="1">
      <c r="B25" s="84"/>
      <c r="C25" s="240"/>
      <c r="D25" s="241"/>
      <c r="E25" s="64"/>
      <c r="F25" s="232"/>
      <c r="G25" s="233"/>
      <c r="H25" s="234"/>
      <c r="I25" s="31"/>
      <c r="J25" s="31"/>
      <c r="K25" s="31"/>
      <c r="L25" s="32"/>
      <c r="M25" s="30"/>
    </row>
    <row r="26" spans="2:13" ht="15" customHeight="1">
      <c r="B26" s="84"/>
      <c r="C26" s="240"/>
      <c r="D26" s="241"/>
      <c r="E26" s="25"/>
      <c r="F26" s="232"/>
      <c r="G26" s="233"/>
      <c r="H26" s="234"/>
      <c r="I26" s="31"/>
      <c r="J26" s="31"/>
      <c r="K26" s="31"/>
      <c r="L26" s="32"/>
      <c r="M26" s="30"/>
    </row>
    <row r="27" spans="2:13" ht="15" customHeight="1">
      <c r="B27" s="84" t="s">
        <v>39</v>
      </c>
      <c r="C27" s="240" t="s">
        <v>139</v>
      </c>
      <c r="D27" s="241"/>
      <c r="E27" s="93" t="s">
        <v>191</v>
      </c>
      <c r="F27" s="232"/>
      <c r="G27" s="233"/>
      <c r="H27" s="234"/>
      <c r="I27" s="94"/>
      <c r="J27" s="94"/>
      <c r="K27" s="94"/>
      <c r="L27" s="32"/>
      <c r="M27" s="30"/>
    </row>
    <row r="28" spans="2:13" ht="15" customHeight="1" thickBot="1">
      <c r="B28" s="85" t="s">
        <v>40</v>
      </c>
      <c r="C28" s="242" t="s">
        <v>181</v>
      </c>
      <c r="D28" s="243"/>
      <c r="E28" s="103"/>
      <c r="F28" s="244"/>
      <c r="G28" s="245"/>
      <c r="H28" s="246"/>
      <c r="I28" s="94"/>
      <c r="J28" s="94"/>
      <c r="K28" s="94"/>
      <c r="L28" s="32"/>
      <c r="M28" s="30"/>
    </row>
    <row r="29" ht="15" customHeight="1"/>
    <row r="30" spans="3:9" ht="12.75">
      <c r="C30" s="248"/>
      <c r="D30" s="249"/>
      <c r="E30" s="249"/>
      <c r="F30" s="249"/>
      <c r="G30" s="247"/>
      <c r="H30" s="247"/>
      <c r="I30" s="247"/>
    </row>
    <row r="31" spans="3:9" ht="12.75">
      <c r="C31" s="248"/>
      <c r="D31" s="249"/>
      <c r="E31" s="249"/>
      <c r="F31" s="249"/>
      <c r="G31" s="247"/>
      <c r="H31" s="247"/>
      <c r="I31" s="247"/>
    </row>
    <row r="32" spans="3:9" ht="12.75">
      <c r="C32" s="248"/>
      <c r="D32" s="249"/>
      <c r="E32" s="249"/>
      <c r="F32" s="249"/>
      <c r="G32" s="247"/>
      <c r="H32" s="247"/>
      <c r="I32" s="247"/>
    </row>
    <row r="33" spans="3:9" ht="12.75">
      <c r="C33" s="249"/>
      <c r="D33" s="249"/>
      <c r="E33" s="249"/>
      <c r="F33" s="249"/>
      <c r="G33" s="247"/>
      <c r="H33" s="247"/>
      <c r="I33" s="247"/>
    </row>
    <row r="34" spans="3:9" ht="12.75">
      <c r="C34" s="249"/>
      <c r="D34" s="249"/>
      <c r="E34" s="249"/>
      <c r="F34" s="249"/>
      <c r="G34" s="247"/>
      <c r="H34" s="247"/>
      <c r="I34" s="247"/>
    </row>
    <row r="35" spans="3:9" ht="12.75">
      <c r="C35" s="248"/>
      <c r="D35" s="249"/>
      <c r="E35" s="249"/>
      <c r="F35" s="249"/>
      <c r="G35" s="247"/>
      <c r="H35" s="247"/>
      <c r="I35" s="247"/>
    </row>
    <row r="36" spans="3:9" ht="12.75">
      <c r="C36" s="248"/>
      <c r="D36" s="248"/>
      <c r="E36" s="248"/>
      <c r="F36" s="248"/>
      <c r="G36" s="247"/>
      <c r="H36" s="247"/>
      <c r="I36" s="247"/>
    </row>
  </sheetData>
  <mergeCells count="48">
    <mergeCell ref="C36:F36"/>
    <mergeCell ref="G36:I36"/>
    <mergeCell ref="C34:F34"/>
    <mergeCell ref="G34:I34"/>
    <mergeCell ref="C35:F35"/>
    <mergeCell ref="G35:I35"/>
    <mergeCell ref="G33:I33"/>
    <mergeCell ref="C30:F30"/>
    <mergeCell ref="G30:I30"/>
    <mergeCell ref="C31:F31"/>
    <mergeCell ref="G31:I31"/>
    <mergeCell ref="C32:F32"/>
    <mergeCell ref="G32:I32"/>
    <mergeCell ref="C33:F33"/>
    <mergeCell ref="C27:D27"/>
    <mergeCell ref="F27:H27"/>
    <mergeCell ref="C28:D28"/>
    <mergeCell ref="F28:H28"/>
    <mergeCell ref="C24:D24"/>
    <mergeCell ref="F24:H24"/>
    <mergeCell ref="C26:D26"/>
    <mergeCell ref="F26:H26"/>
    <mergeCell ref="C25:D25"/>
    <mergeCell ref="F25:H25"/>
    <mergeCell ref="K6:K7"/>
    <mergeCell ref="D6:D7"/>
    <mergeCell ref="E6:E7"/>
    <mergeCell ref="C23:D23"/>
    <mergeCell ref="F23:H23"/>
    <mergeCell ref="C22:D22"/>
    <mergeCell ref="F22:H22"/>
    <mergeCell ref="C21:D21"/>
    <mergeCell ref="F21:H21"/>
    <mergeCell ref="A1:L1"/>
    <mergeCell ref="A2:L2"/>
    <mergeCell ref="F6:F7"/>
    <mergeCell ref="J6:J7"/>
    <mergeCell ref="L6:L7"/>
    <mergeCell ref="A3:B4"/>
    <mergeCell ref="A6:A7"/>
    <mergeCell ref="B6:B7"/>
    <mergeCell ref="C6:C7"/>
    <mergeCell ref="C3:M4"/>
    <mergeCell ref="O2:Q2"/>
    <mergeCell ref="O3:P3"/>
    <mergeCell ref="O4:P4"/>
    <mergeCell ref="M6:M7"/>
    <mergeCell ref="O6:Q6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Jiří Kreisel</cp:lastModifiedBy>
  <cp:lastPrinted>2010-06-20T10:33:15Z</cp:lastPrinted>
  <dcterms:created xsi:type="dcterms:W3CDTF">2005-07-31T10:02:30Z</dcterms:created>
  <dcterms:modified xsi:type="dcterms:W3CDTF">2010-07-06T06:49:41Z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