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30" windowHeight="8640" tabRatio="929" activeTab="0"/>
  </bookViews>
  <sheets>
    <sheet name="Titulní strana" sheetId="1" r:id="rId1"/>
    <sheet name="NSS-A" sheetId="2" r:id="rId2"/>
    <sheet name="NSS-B+C" sheetId="3" r:id="rId3"/>
    <sheet name="NSS-regatta" sheetId="4" r:id="rId4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'NSS-A'!$A$1:$AA$29</definedName>
    <definedName name="_xlnm.Print_Area" localSheetId="2">'NSS-B+C'!$A$1:$AA$24</definedName>
    <definedName name="_xlnm.Print_Area" localSheetId="3">'NSS-regatta'!$A$1:$N$34</definedName>
    <definedName name="_xlnm.Print_Area" localSheetId="0">'Titulní strana'!$A$1:$E$48</definedName>
  </definedNames>
  <calcPr fullCalcOnLoad="1"/>
</workbook>
</file>

<file path=xl/sharedStrings.xml><?xml version="1.0" encoding="utf-8"?>
<sst xmlns="http://schemas.openxmlformats.org/spreadsheetml/2006/main" count="501" uniqueCount="231">
  <si>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</si>
  <si>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</si>
  <si>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</si>
  <si>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</si>
  <si>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</si>
  <si>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</si>
  <si>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</si>
  <si>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</si>
  <si>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</si>
  <si>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</si>
  <si>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</si>
  <si>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</si>
  <si>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</si>
  <si>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</si>
  <si>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</si>
  <si>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</si>
  <si>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</si>
  <si>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</si>
  <si>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</si>
  <si>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</si>
  <si>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</si>
  <si>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</si>
  <si>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</si>
  <si>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</si>
  <si>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</si>
  <si>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</si>
  <si>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</si>
  <si>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</si>
  <si>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</si>
  <si>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</si>
  <si>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</si>
  <si>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</si>
  <si>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</si>
  <si>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</si>
  <si>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</si>
  <si>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</si>
  <si>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</si>
  <si>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</si>
  <si>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</si>
  <si>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</si>
  <si>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</si>
  <si>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1:25</t>
  </si>
  <si>
    <t>Bohuslav Ferjančič</t>
  </si>
  <si>
    <t>Lubomír Jedlička</t>
  </si>
  <si>
    <t>R-125</t>
  </si>
  <si>
    <t>Výsledky zpracoval: Jan Jedlička , kontrola Jiří Špinar-ved sekce NS</t>
  </si>
  <si>
    <t>1:20</t>
  </si>
  <si>
    <t>1:10</t>
  </si>
  <si>
    <t>KLoM Brandýs nad Labem</t>
  </si>
  <si>
    <t>1:12</t>
  </si>
  <si>
    <t>Jan Jedlička</t>
  </si>
  <si>
    <t>R-24</t>
  </si>
  <si>
    <t>Emler Vratislav</t>
  </si>
  <si>
    <t>131-026</t>
  </si>
  <si>
    <t>KLoM Ledenice</t>
  </si>
  <si>
    <t>Regatta</t>
  </si>
  <si>
    <t>"NAUTILUS"Proboštov</t>
  </si>
  <si>
    <t>KLoM Fregata Bakov n. J.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</si>
  <si>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</si>
  <si>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</si>
  <si>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</si>
  <si>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</si>
  <si>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</si>
  <si>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</si>
  <si>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</si>
  <si>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</si>
  <si>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</si>
  <si>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</si>
  <si>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</si>
  <si>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</si>
  <si>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</si>
  <si>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t>Chmelka František</t>
  </si>
  <si>
    <t>1:15</t>
  </si>
  <si>
    <t>Slížek Josef</t>
  </si>
  <si>
    <t>028-008</t>
  </si>
  <si>
    <t>Uherková Marcela</t>
  </si>
  <si>
    <t>480-008</t>
  </si>
  <si>
    <t>091-001</t>
  </si>
  <si>
    <t>131-027</t>
  </si>
  <si>
    <t>Atlantis</t>
  </si>
  <si>
    <t>131-022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</si>
  <si>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</si>
  <si>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</si>
  <si>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</si>
  <si>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</si>
  <si>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Šimůnek Karel</t>
  </si>
  <si>
    <t>316-010</t>
  </si>
  <si>
    <t>Dove</t>
  </si>
  <si>
    <t>Mrákota Josef</t>
  </si>
  <si>
    <t>168-027</t>
  </si>
  <si>
    <t>Spray</t>
  </si>
  <si>
    <t>1:11</t>
  </si>
  <si>
    <t>NSS</t>
  </si>
  <si>
    <t>start. č. 3:</t>
  </si>
  <si>
    <t>Ved.startov. č. 3:</t>
  </si>
  <si>
    <t>131-058</t>
  </si>
  <si>
    <t>Jakubík Miloš</t>
  </si>
  <si>
    <t>MK Slezsko Český Těšín</t>
  </si>
  <si>
    <t>Kreisel Jiří</t>
  </si>
  <si>
    <t>131-041</t>
  </si>
  <si>
    <t>Stormy Weather</t>
  </si>
  <si>
    <t>266-003</t>
  </si>
  <si>
    <t>KLoM Kolín</t>
  </si>
  <si>
    <t>KLoM Havířov</t>
  </si>
  <si>
    <t>Douša Ladislav</t>
  </si>
  <si>
    <t>1:17</t>
  </si>
  <si>
    <t>1:28</t>
  </si>
  <si>
    <t>Lukeš Martin</t>
  </si>
  <si>
    <t>028-031</t>
  </si>
  <si>
    <t>028-037</t>
  </si>
  <si>
    <t>Nejhorší jízda</t>
  </si>
  <si>
    <t>Morava Hodonín</t>
  </si>
  <si>
    <t>KLoM Admiral Jablonec n. N.</t>
  </si>
  <si>
    <t>Pirate</t>
  </si>
  <si>
    <t>Kincl Antonín</t>
  </si>
  <si>
    <t>336-009</t>
  </si>
  <si>
    <t>1:13,5</t>
  </si>
  <si>
    <t>KLoM Delta Pardubice</t>
  </si>
  <si>
    <t>Lulworth</t>
  </si>
  <si>
    <t>Malhaus Jiří</t>
  </si>
  <si>
    <t>145-060</t>
  </si>
  <si>
    <t>Jiří Špinar</t>
  </si>
  <si>
    <t>CZ-19/B</t>
  </si>
  <si>
    <t>MK Česílko Valdice</t>
  </si>
  <si>
    <t>Dorian Gray</t>
  </si>
  <si>
    <t>min.</t>
  </si>
  <si>
    <t>sek.</t>
  </si>
  <si>
    <t>celkem</t>
  </si>
  <si>
    <t>1. jízda</t>
  </si>
  <si>
    <t>2. jízda</t>
  </si>
  <si>
    <t>3. jízda</t>
  </si>
  <si>
    <t>Pavel Jedlička</t>
  </si>
  <si>
    <t>R-15</t>
  </si>
  <si>
    <t>50% času</t>
  </si>
  <si>
    <t>100% času</t>
  </si>
  <si>
    <t>Folkman Ladislav</t>
  </si>
  <si>
    <t>140-056</t>
  </si>
  <si>
    <t>535-001</t>
  </si>
  <si>
    <t>MK Drozdov</t>
  </si>
  <si>
    <t>KLoM Písek</t>
  </si>
  <si>
    <t>Rozhodčí               1</t>
  </si>
  <si>
    <t>Janoš Milan</t>
  </si>
  <si>
    <t>079-057</t>
  </si>
  <si>
    <t>Otakar Holan</t>
  </si>
  <si>
    <t>CZ-11/A</t>
  </si>
  <si>
    <t>(převzato z Lo-17) 2</t>
  </si>
  <si>
    <t>*kooptace z Lo-19  1</t>
  </si>
  <si>
    <t>*kooptace z Lo-19  2</t>
  </si>
  <si>
    <t>*kooptace z Lo-19  3</t>
  </si>
  <si>
    <t>Ivan Grňa</t>
  </si>
  <si>
    <t>CZ-13/A</t>
  </si>
  <si>
    <t>R-41</t>
  </si>
  <si>
    <t>Vamarie</t>
  </si>
  <si>
    <t>1:16,5</t>
  </si>
  <si>
    <t>Solway Maid</t>
  </si>
  <si>
    <t>1:13</t>
  </si>
  <si>
    <t>Kvapil Miloš</t>
  </si>
  <si>
    <t>Corona II</t>
  </si>
  <si>
    <t>Legend</t>
  </si>
  <si>
    <t>Monsoon</t>
  </si>
  <si>
    <t>Mallard</t>
  </si>
  <si>
    <t>1:6</t>
  </si>
  <si>
    <t>Sylph</t>
  </si>
  <si>
    <t>Le Renard</t>
  </si>
  <si>
    <t>Ellen</t>
  </si>
  <si>
    <t>Medveděv Michal - C</t>
  </si>
  <si>
    <t>Egrt Karel - C</t>
  </si>
  <si>
    <t>NSS - B+C</t>
  </si>
  <si>
    <t>Vancl Jaroslav</t>
  </si>
  <si>
    <t>Kabešová Eva</t>
  </si>
  <si>
    <t>131-036</t>
  </si>
  <si>
    <t>079-017</t>
  </si>
  <si>
    <t>Gabriela</t>
  </si>
  <si>
    <t>Longtze</t>
  </si>
  <si>
    <t>Blue Moon</t>
  </si>
  <si>
    <t>62*</t>
  </si>
  <si>
    <t>61*</t>
  </si>
  <si>
    <t>Výsledková listina   Lo-21</t>
  </si>
  <si>
    <t>5. soutěž "Seriálu MiČR - NS" – Jitolice, ATC Eden</t>
  </si>
  <si>
    <t>ATC Eden Jinolice</t>
  </si>
  <si>
    <t>Soutěž: 5. soutěž Lo-21 "Seriálu MiČR - NS"; Jinolice; ATC Eden 2011</t>
  </si>
  <si>
    <t>Petr Hlava</t>
  </si>
  <si>
    <t>členové MK Česílko Valdice</t>
  </si>
  <si>
    <t>členové MK Česílko - Valdice</t>
  </si>
  <si>
    <t>Převzato ze soutěže Lo-17 a Lo-19</t>
  </si>
  <si>
    <t>Nashledanou se těší modeláři z MK Česílko Valdice</t>
  </si>
  <si>
    <t>Přepočít. Jízdy Tz [s]</t>
  </si>
  <si>
    <t>63*</t>
  </si>
  <si>
    <t>58*</t>
  </si>
  <si>
    <t>59*</t>
  </si>
  <si>
    <t>57*</t>
  </si>
  <si>
    <t>Termín: 3.9.2011 - 4.9.2011</t>
  </si>
  <si>
    <t>3.9. v 9:00 nástupem závodníků</t>
  </si>
  <si>
    <t>4.9. ve 12:00 vyhlášení výsledků seriálu MiČR NS 2011</t>
  </si>
  <si>
    <t>3.9. v 19:30 vyhlášení výsledků soutěže</t>
  </si>
  <si>
    <t>3.9. od 9:30 do 18:30 soutěžní jízdy</t>
  </si>
  <si>
    <t>3. - 4.9.2011</t>
  </si>
  <si>
    <t>Ing. Zdeněk Tomášek</t>
  </si>
  <si>
    <t>CZ-02/A/OS</t>
  </si>
  <si>
    <t>F2, DS,</t>
  </si>
  <si>
    <t>F4-B,C</t>
  </si>
  <si>
    <t>F4-A</t>
  </si>
  <si>
    <t>Josef Čejka</t>
  </si>
  <si>
    <t>R-4</t>
  </si>
  <si>
    <t>Lukeš jakub</t>
  </si>
  <si>
    <t>Mudra Přemysl</t>
  </si>
  <si>
    <t>189-024</t>
  </si>
  <si>
    <t>Sirius</t>
  </si>
  <si>
    <t>Illbruck</t>
  </si>
  <si>
    <t>František Hosnedl</t>
  </si>
  <si>
    <t>R-27</t>
  </si>
  <si>
    <t>Petr Lukeš</t>
  </si>
  <si>
    <t>Jaroslav Pešek</t>
  </si>
  <si>
    <t>R-8</t>
  </si>
  <si>
    <t>Jiří Krupička</t>
  </si>
  <si>
    <t>Václav Podlešák</t>
  </si>
  <si>
    <t>R-36</t>
  </si>
  <si>
    <t>R-23</t>
  </si>
  <si>
    <t>79*</t>
  </si>
  <si>
    <t>68*</t>
  </si>
  <si>
    <t>74*</t>
  </si>
  <si>
    <t>86*</t>
  </si>
  <si>
    <t>R-16</t>
  </si>
  <si>
    <t>Jasno, mírný vítr</t>
  </si>
  <si>
    <t xml:space="preserve">3.9. v 18:00 konec jízd, </t>
  </si>
  <si>
    <t>- čas závodu 45 min + dojezd
- maximální počet kol byl 12, ostatní dopočteny do maximálního počtu kol</t>
  </si>
  <si>
    <t>Kočí Tomáš</t>
  </si>
  <si>
    <t>Drak</t>
  </si>
  <si>
    <t>131-009</t>
  </si>
  <si>
    <t>Dosažený počet kol</t>
  </si>
  <si>
    <t>Petra Němcová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</si>
</sst>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4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24">
      <alignment/>
      <protection/>
    </xf>
    <xf numFmtId="0" fontId="2" fillId="0" borderId="0" xfId="24" applyFont="1">
      <alignment/>
      <protection/>
    </xf>
    <xf numFmtId="0" fontId="2" fillId="0" borderId="0" xfId="24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5" fillId="0" borderId="0" xfId="24" applyFont="1">
      <alignment/>
      <protection/>
    </xf>
    <xf numFmtId="0" fontId="4" fillId="0" borderId="0" xfId="20" applyFont="1" applyAlignment="1">
      <alignment horizontal="left"/>
      <protection/>
    </xf>
    <xf numFmtId="0" fontId="5" fillId="0" borderId="0" xfId="24" applyFont="1" applyAlignment="1">
      <alignment horizontal="right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4" fillId="0" borderId="0" xfId="0" applyFont="1" applyAlignment="1">
      <alignment/>
    </xf>
    <xf numFmtId="0" fontId="3" fillId="0" borderId="0" xfId="20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49" fontId="11" fillId="0" borderId="3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5" xfId="0" applyFont="1" applyBorder="1" applyAlignment="1">
      <alignment/>
    </xf>
    <xf numFmtId="49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 horizontal="right"/>
    </xf>
    <xf numFmtId="0" fontId="11" fillId="0" borderId="6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5" fillId="0" borderId="0" xfId="24" applyFont="1" applyFill="1">
      <alignment/>
      <protection/>
    </xf>
    <xf numFmtId="49" fontId="11" fillId="2" borderId="7" xfId="0" applyNumberFormat="1" applyFont="1" applyFill="1" applyBorder="1" applyAlignment="1">
      <alignment horizontal="center"/>
    </xf>
    <xf numFmtId="0" fontId="0" fillId="0" borderId="5" xfId="21" applyFill="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/>
    </xf>
    <xf numFmtId="49" fontId="0" fillId="0" borderId="3" xfId="28" applyNumberFormat="1" applyFont="1" applyFill="1" applyBorder="1" applyAlignment="1">
      <alignment horizontal="center" vertical="center"/>
      <protection/>
    </xf>
    <xf numFmtId="165" fontId="18" fillId="0" borderId="3" xfId="0" applyNumberFormat="1" applyFont="1" applyFill="1" applyBorder="1" applyAlignment="1">
      <alignment horizontal="center" vertical="center"/>
    </xf>
    <xf numFmtId="4" fontId="11" fillId="0" borderId="3" xfId="28" applyNumberFormat="1" applyFont="1" applyFill="1" applyBorder="1" applyAlignment="1">
      <alignment horizontal="center" vertical="center"/>
      <protection/>
    </xf>
    <xf numFmtId="1" fontId="0" fillId="0" borderId="3" xfId="28" applyNumberFormat="1" applyFont="1" applyFill="1" applyBorder="1" applyAlignment="1">
      <alignment horizontal="center" vertical="center"/>
      <protection/>
    </xf>
    <xf numFmtId="0" fontId="0" fillId="0" borderId="5" xfId="28" applyFont="1" applyFill="1" applyBorder="1" applyAlignment="1">
      <alignment vertical="center"/>
      <protection/>
    </xf>
    <xf numFmtId="49" fontId="0" fillId="0" borderId="5" xfId="28" applyNumberFormat="1" applyFont="1" applyFill="1" applyBorder="1" applyAlignment="1">
      <alignment horizontal="center" vertical="center"/>
      <protection/>
    </xf>
    <xf numFmtId="3" fontId="1" fillId="0" borderId="5" xfId="26" applyNumberFormat="1" applyFont="1" applyFill="1" applyBorder="1" applyAlignment="1" applyProtection="1">
      <alignment horizontal="center" vertical="center"/>
      <protection locked="0"/>
    </xf>
    <xf numFmtId="164" fontId="1" fillId="0" borderId="5" xfId="26" applyNumberFormat="1" applyFont="1" applyFill="1" applyBorder="1" applyAlignment="1" applyProtection="1">
      <alignment horizontal="center" vertical="center"/>
      <protection locked="0"/>
    </xf>
    <xf numFmtId="4" fontId="1" fillId="0" borderId="5" xfId="26" applyNumberFormat="1" applyFont="1" applyFill="1" applyBorder="1" applyAlignment="1" applyProtection="1">
      <alignment horizontal="center" vertical="center"/>
      <protection locked="0"/>
    </xf>
    <xf numFmtId="165" fontId="18" fillId="0" borderId="5" xfId="0" applyNumberFormat="1" applyFont="1" applyFill="1" applyBorder="1" applyAlignment="1">
      <alignment horizontal="center" vertical="center"/>
    </xf>
    <xf numFmtId="4" fontId="11" fillId="0" borderId="5" xfId="28" applyNumberFormat="1" applyFont="1" applyFill="1" applyBorder="1" applyAlignment="1">
      <alignment horizontal="center" vertical="center"/>
      <protection/>
    </xf>
    <xf numFmtId="1" fontId="0" fillId="0" borderId="5" xfId="28" applyNumberFormat="1" applyFont="1" applyFill="1" applyBorder="1" applyAlignment="1">
      <alignment horizontal="center" vertical="center"/>
      <protection/>
    </xf>
    <xf numFmtId="0" fontId="0" fillId="0" borderId="12" xfId="28" applyFont="1" applyFill="1" applyBorder="1" applyAlignment="1">
      <alignment vertical="center"/>
      <protection/>
    </xf>
    <xf numFmtId="165" fontId="18" fillId="0" borderId="1" xfId="0" applyNumberFormat="1" applyFont="1" applyFill="1" applyBorder="1" applyAlignment="1">
      <alignment horizontal="center" vertical="center"/>
    </xf>
    <xf numFmtId="4" fontId="11" fillId="0" borderId="1" xfId="28" applyNumberFormat="1" applyFont="1" applyFill="1" applyBorder="1" applyAlignment="1">
      <alignment horizontal="center" vertical="center"/>
      <protection/>
    </xf>
    <xf numFmtId="1" fontId="0" fillId="0" borderId="1" xfId="28" applyNumberFormat="1" applyFont="1" applyFill="1" applyBorder="1" applyAlignment="1">
      <alignment horizontal="center" vertical="center"/>
      <protection/>
    </xf>
    <xf numFmtId="0" fontId="0" fillId="0" borderId="5" xfId="25" applyFont="1" applyBorder="1">
      <alignment/>
      <protection/>
    </xf>
    <xf numFmtId="0" fontId="12" fillId="0" borderId="12" xfId="0" applyFont="1" applyBorder="1" applyAlignment="1">
      <alignment/>
    </xf>
    <xf numFmtId="3" fontId="1" fillId="0" borderId="5" xfId="27" applyNumberFormat="1" applyFont="1" applyFill="1" applyBorder="1" applyAlignment="1" applyProtection="1">
      <alignment horizontal="center" vertical="center"/>
      <protection locked="0"/>
    </xf>
    <xf numFmtId="164" fontId="1" fillId="0" borderId="5" xfId="27" applyNumberFormat="1" applyFont="1" applyFill="1" applyBorder="1" applyAlignment="1" applyProtection="1">
      <alignment horizontal="center" vertical="center"/>
      <protection locked="0"/>
    </xf>
    <xf numFmtId="4" fontId="1" fillId="0" borderId="5" xfId="27" applyNumberFormat="1" applyFont="1" applyFill="1" applyBorder="1" applyAlignment="1" applyProtection="1">
      <alignment horizontal="center" vertical="center"/>
      <protection locked="0"/>
    </xf>
    <xf numFmtId="49" fontId="1" fillId="0" borderId="13" xfId="23" applyNumberFormat="1" applyBorder="1" applyAlignment="1">
      <alignment vertical="center"/>
      <protection/>
    </xf>
    <xf numFmtId="0" fontId="4" fillId="0" borderId="0" xfId="20" applyFont="1" applyAlignment="1">
      <alignment horizontal="left"/>
      <protection/>
    </xf>
    <xf numFmtId="0" fontId="0" fillId="0" borderId="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28" applyFont="1" applyFill="1" applyBorder="1" applyAlignment="1">
      <alignment vertical="center"/>
      <protection/>
    </xf>
    <xf numFmtId="3" fontId="1" fillId="0" borderId="3" xfId="26" applyNumberFormat="1" applyFont="1" applyFill="1" applyBorder="1" applyAlignment="1" applyProtection="1">
      <alignment horizontal="center" vertical="center"/>
      <protection locked="0"/>
    </xf>
    <xf numFmtId="164" fontId="1" fillId="0" borderId="3" xfId="26" applyNumberFormat="1" applyFont="1" applyFill="1" applyBorder="1" applyAlignment="1" applyProtection="1">
      <alignment horizontal="center" vertical="center"/>
      <protection locked="0"/>
    </xf>
    <xf numFmtId="4" fontId="1" fillId="0" borderId="3" xfId="26" applyNumberFormat="1" applyFont="1" applyFill="1" applyBorder="1" applyAlignment="1" applyProtection="1">
      <alignment horizontal="center" vertical="center"/>
      <protection locked="0"/>
    </xf>
    <xf numFmtId="0" fontId="0" fillId="0" borderId="13" xfId="28" applyFont="1" applyFill="1" applyBorder="1" applyAlignment="1">
      <alignment horizontal="center" vertical="center"/>
      <protection/>
    </xf>
    <xf numFmtId="49" fontId="0" fillId="0" borderId="15" xfId="28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9" fontId="0" fillId="0" borderId="1" xfId="28" applyNumberFormat="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28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28" applyFont="1" applyFill="1" applyBorder="1" applyAlignment="1">
      <alignment horizontal="center" vertical="center"/>
      <protection/>
    </xf>
    <xf numFmtId="1" fontId="0" fillId="0" borderId="4" xfId="0" applyNumberForma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49" fontId="0" fillId="0" borderId="14" xfId="28" applyNumberFormat="1" applyFont="1" applyFill="1" applyBorder="1" applyAlignment="1">
      <alignment horizontal="center" vertical="center"/>
      <protection/>
    </xf>
    <xf numFmtId="3" fontId="1" fillId="0" borderId="14" xfId="26" applyNumberFormat="1" applyFont="1" applyFill="1" applyBorder="1" applyAlignment="1" applyProtection="1">
      <alignment horizontal="center" vertical="center"/>
      <protection locked="0"/>
    </xf>
    <xf numFmtId="164" fontId="1" fillId="0" borderId="14" xfId="26" applyNumberFormat="1" applyFont="1" applyFill="1" applyBorder="1" applyAlignment="1" applyProtection="1">
      <alignment horizontal="center" vertical="center"/>
      <protection locked="0"/>
    </xf>
    <xf numFmtId="4" fontId="1" fillId="0" borderId="14" xfId="26" applyNumberFormat="1" applyFont="1" applyFill="1" applyBorder="1" applyAlignment="1" applyProtection="1">
      <alignment horizontal="center" vertical="center"/>
      <protection locked="0"/>
    </xf>
    <xf numFmtId="1" fontId="11" fillId="0" borderId="20" xfId="28" applyNumberFormat="1" applyFont="1" applyFill="1" applyBorder="1" applyAlignment="1">
      <alignment horizontal="center" vertical="center"/>
      <protection/>
    </xf>
    <xf numFmtId="1" fontId="11" fillId="0" borderId="21" xfId="28" applyNumberFormat="1" applyFont="1" applyFill="1" applyBorder="1" applyAlignment="1">
      <alignment horizontal="center" vertical="center"/>
      <protection/>
    </xf>
    <xf numFmtId="49" fontId="1" fillId="0" borderId="22" xfId="23" applyNumberFormat="1" applyBorder="1" applyAlignment="1">
      <alignment vertical="center"/>
      <protection/>
    </xf>
    <xf numFmtId="1" fontId="11" fillId="0" borderId="23" xfId="28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25" xfId="28" applyNumberFormat="1" applyFont="1" applyFill="1" applyBorder="1" applyAlignment="1">
      <alignment horizontal="center" vertical="center"/>
      <protection/>
    </xf>
    <xf numFmtId="1" fontId="0" fillId="0" borderId="19" xfId="28" applyNumberFormat="1" applyFont="1" applyFill="1" applyBorder="1" applyAlignment="1">
      <alignment horizontal="center" vertical="center"/>
      <protection/>
    </xf>
    <xf numFmtId="1" fontId="0" fillId="0" borderId="26" xfId="28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" fillId="0" borderId="0" xfId="24" applyBorder="1">
      <alignment/>
      <protection/>
    </xf>
    <xf numFmtId="0" fontId="0" fillId="0" borderId="27" xfId="0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horizontal="center" vertical="center"/>
    </xf>
    <xf numFmtId="0" fontId="0" fillId="0" borderId="1" xfId="21" applyFont="1" applyFill="1" applyBorder="1" applyAlignment="1">
      <alignment horizontal="center" vertical="center"/>
      <protection/>
    </xf>
    <xf numFmtId="1" fontId="0" fillId="0" borderId="28" xfId="0" applyNumberFormat="1" applyBorder="1" applyAlignment="1">
      <alignment vertical="center"/>
    </xf>
    <xf numFmtId="1" fontId="0" fillId="0" borderId="29" xfId="0" applyNumberFormat="1" applyBorder="1" applyAlignment="1">
      <alignment vertical="center"/>
    </xf>
    <xf numFmtId="1" fontId="0" fillId="0" borderId="28" xfId="0" applyNumberFormat="1" applyFill="1" applyBorder="1" applyAlignment="1">
      <alignment horizontal="center" vertical="center"/>
    </xf>
    <xf numFmtId="1" fontId="11" fillId="0" borderId="30" xfId="28" applyNumberFormat="1" applyFont="1" applyFill="1" applyBorder="1" applyAlignment="1">
      <alignment horizontal="center" vertical="center"/>
      <protection/>
    </xf>
    <xf numFmtId="1" fontId="11" fillId="0" borderId="31" xfId="28" applyNumberFormat="1" applyFont="1" applyFill="1" applyBorder="1" applyAlignment="1">
      <alignment horizontal="center" vertical="center"/>
      <protection/>
    </xf>
    <xf numFmtId="1" fontId="11" fillId="0" borderId="32" xfId="28" applyNumberFormat="1" applyFont="1" applyFill="1" applyBorder="1" applyAlignment="1">
      <alignment horizontal="center" vertical="center"/>
      <protection/>
    </xf>
    <xf numFmtId="1" fontId="11" fillId="0" borderId="3" xfId="28" applyNumberFormat="1" applyFont="1" applyFill="1" applyBorder="1" applyAlignment="1">
      <alignment horizontal="center" vertical="center"/>
      <protection/>
    </xf>
    <xf numFmtId="1" fontId="11" fillId="0" borderId="5" xfId="28" applyNumberFormat="1" applyFont="1" applyFill="1" applyBorder="1" applyAlignment="1">
      <alignment horizontal="center" vertical="center"/>
      <protection/>
    </xf>
    <xf numFmtId="1" fontId="11" fillId="0" borderId="1" xfId="28" applyNumberFormat="1" applyFont="1" applyFill="1" applyBorder="1" applyAlignment="1">
      <alignment horizontal="center" vertical="center"/>
      <protection/>
    </xf>
    <xf numFmtId="0" fontId="0" fillId="0" borderId="1" xfId="28" applyFont="1" applyFill="1" applyBorder="1" applyAlignment="1">
      <alignment vertical="center"/>
      <protection/>
    </xf>
    <xf numFmtId="14" fontId="4" fillId="0" borderId="0" xfId="20" applyNumberFormat="1" applyFont="1" applyAlignment="1">
      <alignment horizontal="left"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11" fillId="0" borderId="6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5" xfId="21" applyFont="1" applyFill="1" applyBorder="1" applyAlignment="1">
      <alignment horizontal="center" vertical="center"/>
      <protection/>
    </xf>
    <xf numFmtId="0" fontId="11" fillId="2" borderId="33" xfId="0" applyFont="1" applyFill="1" applyBorder="1" applyAlignment="1">
      <alignment horizontal="center" vertical="center" wrapText="1"/>
    </xf>
    <xf numFmtId="0" fontId="0" fillId="0" borderId="3" xfId="28" applyFont="1" applyFill="1" applyBorder="1" applyAlignment="1">
      <alignment vertical="center"/>
      <protection/>
    </xf>
    <xf numFmtId="1" fontId="0" fillId="0" borderId="25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5" xfId="28" applyFont="1" applyFill="1" applyBorder="1" applyAlignment="1">
      <alignment horizontal="left" vertical="center"/>
      <protection/>
    </xf>
    <xf numFmtId="1" fontId="0" fillId="0" borderId="26" xfId="0" applyNumberFormat="1" applyFill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5" xfId="25" applyFont="1" applyBorder="1">
      <alignment/>
      <protection/>
    </xf>
    <xf numFmtId="49" fontId="1" fillId="0" borderId="13" xfId="22" applyNumberFormat="1" applyFont="1" applyFill="1" applyBorder="1" applyAlignment="1">
      <alignment vertical="center"/>
      <protection/>
    </xf>
    <xf numFmtId="49" fontId="1" fillId="0" borderId="14" xfId="23" applyNumberFormat="1" applyBorder="1" applyAlignment="1">
      <alignment vertical="center"/>
      <protection/>
    </xf>
    <xf numFmtId="49" fontId="1" fillId="0" borderId="14" xfId="22" applyNumberFormat="1" applyFont="1" applyBorder="1" applyAlignment="1">
      <alignment vertical="center"/>
      <protection/>
    </xf>
    <xf numFmtId="49" fontId="1" fillId="0" borderId="1" xfId="22" applyNumberFormat="1" applyFont="1" applyFill="1" applyBorder="1" applyAlignment="1">
      <alignment vertical="center"/>
      <protection/>
    </xf>
    <xf numFmtId="0" fontId="0" fillId="0" borderId="34" xfId="28" applyFont="1" applyFill="1" applyBorder="1" applyAlignment="1">
      <alignment vertical="center"/>
      <protection/>
    </xf>
    <xf numFmtId="3" fontId="1" fillId="0" borderId="3" xfId="27" applyNumberFormat="1" applyFont="1" applyFill="1" applyBorder="1" applyAlignment="1" applyProtection="1">
      <alignment horizontal="center" vertical="center"/>
      <protection locked="0"/>
    </xf>
    <xf numFmtId="164" fontId="1" fillId="0" borderId="3" xfId="27" applyNumberFormat="1" applyFont="1" applyFill="1" applyBorder="1" applyAlignment="1" applyProtection="1">
      <alignment horizontal="center" vertical="center"/>
      <protection locked="0"/>
    </xf>
    <xf numFmtId="4" fontId="1" fillId="0" borderId="3" xfId="27" applyNumberFormat="1" applyFont="1" applyFill="1" applyBorder="1" applyAlignment="1" applyProtection="1">
      <alignment horizontal="center" vertical="center"/>
      <protection locked="0"/>
    </xf>
    <xf numFmtId="0" fontId="0" fillId="0" borderId="11" xfId="28" applyFont="1" applyFill="1" applyBorder="1" applyAlignment="1">
      <alignment vertical="center"/>
      <protection/>
    </xf>
    <xf numFmtId="0" fontId="0" fillId="0" borderId="7" xfId="28" applyFont="1" applyFill="1" applyBorder="1" applyAlignment="1">
      <alignment vertical="center"/>
      <protection/>
    </xf>
    <xf numFmtId="49" fontId="0" fillId="0" borderId="1" xfId="0" applyNumberForma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3" fontId="1" fillId="0" borderId="1" xfId="26" applyNumberFormat="1" applyFont="1" applyFill="1" applyBorder="1" applyAlignment="1" applyProtection="1">
      <alignment horizontal="center" vertical="center"/>
      <protection locked="0"/>
    </xf>
    <xf numFmtId="164" fontId="1" fillId="0" borderId="1" xfId="26" applyNumberFormat="1" applyFont="1" applyFill="1" applyBorder="1" applyAlignment="1" applyProtection="1">
      <alignment horizontal="center" vertical="center"/>
      <protection locked="0"/>
    </xf>
    <xf numFmtId="4" fontId="1" fillId="0" borderId="1" xfId="26" applyNumberFormat="1" applyFont="1" applyFill="1" applyBorder="1" applyAlignment="1" applyProtection="1">
      <alignment horizontal="center" vertical="center"/>
      <protection locked="0"/>
    </xf>
    <xf numFmtId="0" fontId="0" fillId="0" borderId="35" xfId="28" applyFont="1" applyFill="1" applyBorder="1" applyAlignment="1">
      <alignment horizontal="center" vertical="center"/>
      <protection/>
    </xf>
    <xf numFmtId="0" fontId="0" fillId="0" borderId="35" xfId="28" applyFont="1" applyFill="1" applyBorder="1" applyAlignment="1">
      <alignment horizontal="left" vertical="center"/>
      <protection/>
    </xf>
    <xf numFmtId="0" fontId="0" fillId="0" borderId="36" xfId="28" applyFont="1" applyFill="1" applyBorder="1" applyAlignment="1">
      <alignment vertical="center"/>
      <protection/>
    </xf>
    <xf numFmtId="49" fontId="0" fillId="0" borderId="3" xfId="0" applyNumberFormat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49" fontId="0" fillId="0" borderId="5" xfId="28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vertical="center"/>
    </xf>
    <xf numFmtId="49" fontId="1" fillId="0" borderId="5" xfId="23" applyNumberFormat="1" applyBorder="1" applyAlignment="1">
      <alignment vertical="center"/>
      <protection/>
    </xf>
    <xf numFmtId="49" fontId="1" fillId="0" borderId="5" xfId="22" applyNumberFormat="1" applyFont="1" applyBorder="1" applyAlignment="1">
      <alignment vertical="center"/>
      <protection/>
    </xf>
    <xf numFmtId="1" fontId="18" fillId="0" borderId="1" xfId="0" applyNumberFormat="1" applyFont="1" applyFill="1" applyBorder="1" applyAlignment="1">
      <alignment horizontal="center" vertical="center"/>
    </xf>
    <xf numFmtId="0" fontId="0" fillId="0" borderId="3" xfId="28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49" fontId="0" fillId="0" borderId="3" xfId="28" applyNumberFormat="1" applyFont="1" applyFill="1" applyBorder="1" applyAlignment="1">
      <alignment horizontal="left" vertical="center"/>
      <protection/>
    </xf>
    <xf numFmtId="0" fontId="11" fillId="2" borderId="3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4" fillId="0" borderId="0" xfId="20" applyFont="1" applyBorder="1" applyAlignment="1">
      <alignment horizontal="left"/>
      <protection/>
    </xf>
    <xf numFmtId="0" fontId="22" fillId="0" borderId="0" xfId="20" applyFont="1" applyBorder="1" applyAlignment="1">
      <alignment horizontal="center"/>
      <protection/>
    </xf>
    <xf numFmtId="0" fontId="8" fillId="0" borderId="0" xfId="17" applyNumberFormat="1" applyFill="1" applyBorder="1" applyAlignment="1" applyProtection="1">
      <alignment horizontal="center"/>
      <protection/>
    </xf>
    <xf numFmtId="49" fontId="20" fillId="0" borderId="0" xfId="24" applyNumberFormat="1" applyFont="1" applyBorder="1" applyAlignment="1">
      <alignment horizontal="center"/>
      <protection/>
    </xf>
    <xf numFmtId="49" fontId="19" fillId="0" borderId="0" xfId="24" applyNumberFormat="1" applyFont="1" applyBorder="1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15" fillId="0" borderId="0" xfId="0" applyFont="1" applyAlignment="1">
      <alignment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/>
    </xf>
    <xf numFmtId="0" fontId="12" fillId="0" borderId="5" xfId="0" applyFont="1" applyBorder="1" applyAlignment="1">
      <alignment/>
    </xf>
    <xf numFmtId="49" fontId="12" fillId="0" borderId="5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49" fontId="12" fillId="0" borderId="41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11" fillId="2" borderId="4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25" xfId="0" applyFont="1" applyBorder="1" applyAlignment="1">
      <alignment/>
    </xf>
    <xf numFmtId="49" fontId="11" fillId="0" borderId="2" xfId="0" applyNumberFormat="1" applyFont="1" applyBorder="1" applyAlignment="1">
      <alignment/>
    </xf>
    <xf numFmtId="49" fontId="11" fillId="0" borderId="3" xfId="0" applyNumberFormat="1" applyFont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0" fontId="11" fillId="0" borderId="26" xfId="0" applyFont="1" applyBorder="1" applyAlignment="1">
      <alignment/>
    </xf>
    <xf numFmtId="49" fontId="12" fillId="0" borderId="15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12" fillId="0" borderId="49" xfId="0" applyFont="1" applyBorder="1" applyAlignment="1">
      <alignment/>
    </xf>
    <xf numFmtId="0" fontId="0" fillId="0" borderId="4" xfId="0" applyBorder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3" fillId="0" borderId="2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23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53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orohr_ 2003k" xfId="20"/>
    <cellStyle name="normální_borohradekmicr2006" xfId="21"/>
    <cellStyle name="normální_F4-A jun" xfId="22"/>
    <cellStyle name="normální_F4-A sen" xfId="23"/>
    <cellStyle name="normální_netolice2005" xfId="24"/>
    <cellStyle name="normální_Regatta_vysl" xfId="25"/>
    <cellStyle name="normální_Regatta_vysl_06" xfId="26"/>
    <cellStyle name="normální_Regatta_vysl_06_výsledková listina 2008 - 1 soutěž" xfId="27"/>
    <cellStyle name="normální_St_listiny" xfId="28"/>
    <cellStyle name="Percent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201" t="s">
        <v>177</v>
      </c>
      <c r="B1" s="201"/>
      <c r="C1" s="201"/>
      <c r="D1" s="201"/>
      <c r="E1" s="201"/>
    </row>
    <row r="2" spans="1:15" ht="20.25">
      <c r="A2" s="200" t="s">
        <v>178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9" ht="16.5">
      <c r="A3" s="2"/>
      <c r="B3" s="3"/>
      <c r="C3" s="2"/>
      <c r="D3" s="2"/>
      <c r="E3" s="4"/>
      <c r="H3" s="117"/>
      <c r="I3" s="117"/>
    </row>
    <row r="4" spans="1:9" ht="14.25">
      <c r="A4" s="5" t="s">
        <v>0</v>
      </c>
      <c r="B4" s="6"/>
      <c r="C4" s="143" t="s">
        <v>196</v>
      </c>
      <c r="D4" s="144"/>
      <c r="E4" s="144"/>
      <c r="H4" s="118"/>
      <c r="I4" s="118"/>
    </row>
    <row r="5" spans="1:9" ht="14.25">
      <c r="A5" s="5" t="s">
        <v>1</v>
      </c>
      <c r="B5" s="6"/>
      <c r="C5" s="7" t="s">
        <v>179</v>
      </c>
      <c r="D5" s="144"/>
      <c r="E5" s="144"/>
      <c r="H5" s="117"/>
      <c r="I5" s="117"/>
    </row>
    <row r="6" spans="1:9" ht="14.25">
      <c r="A6" s="5" t="s">
        <v>2</v>
      </c>
      <c r="B6" s="6"/>
      <c r="C6" s="7" t="s">
        <v>3</v>
      </c>
      <c r="D6" s="144"/>
      <c r="E6" s="144"/>
      <c r="H6" s="118"/>
      <c r="I6" s="118"/>
    </row>
    <row r="7" spans="1:9" ht="14.25">
      <c r="A7" s="5" t="s">
        <v>4</v>
      </c>
      <c r="B7" s="6"/>
      <c r="C7" s="144" t="s">
        <v>183</v>
      </c>
      <c r="D7" s="144"/>
      <c r="E7" s="144"/>
      <c r="H7" s="117"/>
      <c r="I7" s="117"/>
    </row>
    <row r="8" spans="1:9" ht="14.25">
      <c r="A8" s="5"/>
      <c r="B8" s="6"/>
      <c r="C8" s="7"/>
      <c r="D8" s="144"/>
      <c r="E8" s="144"/>
      <c r="H8" s="118"/>
      <c r="I8" s="118"/>
    </row>
    <row r="9" spans="1:9" ht="14.25">
      <c r="A9" s="5" t="s">
        <v>5</v>
      </c>
      <c r="B9" s="7"/>
      <c r="C9" s="30" t="s">
        <v>181</v>
      </c>
      <c r="D9" s="144"/>
      <c r="E9" s="33"/>
      <c r="H9" s="117"/>
      <c r="I9" s="117"/>
    </row>
    <row r="10" spans="1:9" ht="14.25">
      <c r="A10" s="5" t="s">
        <v>6</v>
      </c>
      <c r="B10" s="7"/>
      <c r="C10" s="144" t="s">
        <v>230</v>
      </c>
      <c r="D10" s="144"/>
      <c r="E10" s="7"/>
      <c r="H10" s="118"/>
      <c r="I10" s="118"/>
    </row>
    <row r="11" spans="1:9" ht="14.25">
      <c r="A11" s="8" t="s">
        <v>7</v>
      </c>
      <c r="B11" s="7"/>
      <c r="C11" s="144" t="s">
        <v>182</v>
      </c>
      <c r="D11" s="145"/>
      <c r="E11" s="146"/>
      <c r="H11" s="119"/>
      <c r="I11" s="119"/>
    </row>
    <row r="12" spans="1:9" ht="14.25">
      <c r="A12" s="8"/>
      <c r="B12" s="7"/>
      <c r="C12" s="30"/>
      <c r="D12" s="31"/>
      <c r="E12" s="32"/>
      <c r="H12" s="119"/>
      <c r="I12" s="119"/>
    </row>
    <row r="13" spans="1:9" ht="14.25">
      <c r="A13" s="5" t="s">
        <v>8</v>
      </c>
      <c r="B13" s="7"/>
      <c r="C13" s="30" t="s">
        <v>143</v>
      </c>
      <c r="D13" s="30"/>
      <c r="E13" s="33" t="s">
        <v>144</v>
      </c>
      <c r="H13" s="119"/>
      <c r="I13" s="119"/>
    </row>
    <row r="14" spans="1:5" ht="14.25">
      <c r="A14" s="5" t="s">
        <v>10</v>
      </c>
      <c r="B14" s="7" t="s">
        <v>11</v>
      </c>
      <c r="C14" s="30" t="s">
        <v>42</v>
      </c>
      <c r="D14" s="30"/>
      <c r="E14" s="33" t="s">
        <v>151</v>
      </c>
    </row>
    <row r="15" spans="1:10" ht="15">
      <c r="A15" s="5" t="s">
        <v>12</v>
      </c>
      <c r="B15" s="7" t="s">
        <v>13</v>
      </c>
      <c r="C15" s="34" t="s">
        <v>149</v>
      </c>
      <c r="D15" s="30"/>
      <c r="E15" s="33" t="s">
        <v>150</v>
      </c>
      <c r="H15" s="9"/>
      <c r="I15" s="9"/>
      <c r="J15" s="10"/>
    </row>
    <row r="16" spans="1:10" ht="15">
      <c r="A16" s="5" t="s">
        <v>94</v>
      </c>
      <c r="B16" s="7" t="s">
        <v>92</v>
      </c>
      <c r="C16" s="34" t="s">
        <v>197</v>
      </c>
      <c r="D16" s="30"/>
      <c r="E16" s="33" t="s">
        <v>198</v>
      </c>
      <c r="H16" s="9"/>
      <c r="I16" s="9"/>
      <c r="J16" s="10"/>
    </row>
    <row r="17" spans="1:10" ht="15">
      <c r="A17" s="5"/>
      <c r="B17" s="7"/>
      <c r="C17" s="34"/>
      <c r="D17" s="30"/>
      <c r="E17" s="33"/>
      <c r="H17" s="9"/>
      <c r="I17" s="9"/>
      <c r="J17" s="10"/>
    </row>
    <row r="18" spans="1:5" ht="14.25">
      <c r="A18" s="11" t="s">
        <v>14</v>
      </c>
      <c r="B18" s="7"/>
      <c r="C18" s="30"/>
      <c r="D18" s="30"/>
      <c r="E18" s="33"/>
    </row>
    <row r="19" spans="1:5" ht="14.25">
      <c r="A19" s="5" t="s">
        <v>15</v>
      </c>
      <c r="B19" s="7" t="s">
        <v>199</v>
      </c>
      <c r="C19" s="30" t="s">
        <v>43</v>
      </c>
      <c r="D19" s="30"/>
      <c r="E19" s="33" t="s">
        <v>44</v>
      </c>
    </row>
    <row r="20" spans="1:5" ht="14.25">
      <c r="A20" s="5"/>
      <c r="B20" s="7" t="s">
        <v>200</v>
      </c>
      <c r="C20" s="30" t="s">
        <v>50</v>
      </c>
      <c r="D20" s="30"/>
      <c r="E20" s="33" t="s">
        <v>51</v>
      </c>
    </row>
    <row r="21" spans="1:5" ht="14.25">
      <c r="A21" s="5"/>
      <c r="B21" s="7"/>
      <c r="C21" s="30" t="s">
        <v>131</v>
      </c>
      <c r="D21" s="30"/>
      <c r="E21" s="33" t="s">
        <v>132</v>
      </c>
    </row>
    <row r="22" spans="1:5" ht="14.25">
      <c r="A22" s="5"/>
      <c r="B22" s="7"/>
      <c r="C22" s="30" t="s">
        <v>209</v>
      </c>
      <c r="D22" s="30"/>
      <c r="E22" s="33" t="s">
        <v>210</v>
      </c>
    </row>
    <row r="23" spans="1:5" ht="14.25">
      <c r="A23" s="5"/>
      <c r="B23" s="7"/>
      <c r="C23" s="30"/>
      <c r="D23" s="30"/>
      <c r="E23" s="33"/>
    </row>
    <row r="24" spans="1:5" ht="14.25">
      <c r="A24" s="5" t="s">
        <v>16</v>
      </c>
      <c r="B24" s="7" t="s">
        <v>201</v>
      </c>
      <c r="C24" s="34" t="s">
        <v>215</v>
      </c>
      <c r="D24" s="30"/>
      <c r="E24" s="33" t="s">
        <v>216</v>
      </c>
    </row>
    <row r="25" spans="1:5" ht="14.25">
      <c r="A25" s="5"/>
      <c r="B25" s="7"/>
      <c r="C25" s="30" t="s">
        <v>214</v>
      </c>
      <c r="D25" s="30"/>
      <c r="E25" s="33" t="s">
        <v>217</v>
      </c>
    </row>
    <row r="26" spans="1:5" ht="14.25">
      <c r="A26" s="5"/>
      <c r="B26" s="7"/>
      <c r="C26" s="30" t="s">
        <v>202</v>
      </c>
      <c r="D26" s="30"/>
      <c r="E26" s="33" t="s">
        <v>203</v>
      </c>
    </row>
    <row r="27" spans="1:5" ht="14.25">
      <c r="A27" s="5"/>
      <c r="B27" s="7"/>
      <c r="C27" s="30"/>
      <c r="D27" s="30"/>
      <c r="E27" s="33"/>
    </row>
    <row r="28" spans="1:5" ht="14.25">
      <c r="A28" s="5" t="s">
        <v>93</v>
      </c>
      <c r="B28" s="7" t="s">
        <v>92</v>
      </c>
      <c r="C28" s="34" t="s">
        <v>211</v>
      </c>
      <c r="D28" s="30"/>
      <c r="E28" s="33" t="s">
        <v>213</v>
      </c>
    </row>
    <row r="29" spans="1:5" ht="14.25">
      <c r="A29" s="5"/>
      <c r="B29" s="7"/>
      <c r="C29" s="34" t="s">
        <v>212</v>
      </c>
      <c r="D29" s="30"/>
      <c r="E29" s="33" t="s">
        <v>222</v>
      </c>
    </row>
    <row r="30" spans="1:5" ht="14.25">
      <c r="A30" s="5"/>
      <c r="B30" s="7"/>
      <c r="C30" s="34"/>
      <c r="D30" s="30"/>
      <c r="E30" s="33"/>
    </row>
    <row r="31" spans="1:5" ht="14.25">
      <c r="A31" s="11" t="s">
        <v>17</v>
      </c>
      <c r="B31" s="67"/>
      <c r="C31" s="144" t="s">
        <v>184</v>
      </c>
      <c r="D31" s="30"/>
      <c r="E31" s="33"/>
    </row>
    <row r="32" spans="1:8" ht="14.25">
      <c r="A32" s="202"/>
      <c r="B32" s="202"/>
      <c r="C32" s="30"/>
      <c r="D32" s="30"/>
      <c r="E32" s="33"/>
      <c r="F32" s="34"/>
      <c r="G32" s="30"/>
      <c r="H32" s="33"/>
    </row>
    <row r="33" spans="1:5" ht="14.25">
      <c r="A33" s="5" t="s">
        <v>18</v>
      </c>
      <c r="B33" s="7"/>
      <c r="C33" s="144" t="s">
        <v>192</v>
      </c>
      <c r="D33" s="144"/>
      <c r="E33" s="144"/>
    </row>
    <row r="34" spans="1:5" ht="14.25">
      <c r="A34" s="5"/>
      <c r="B34" s="7"/>
      <c r="C34" s="144" t="s">
        <v>195</v>
      </c>
      <c r="E34" s="144"/>
    </row>
    <row r="35" spans="1:5" ht="14.25">
      <c r="A35" s="5" t="s">
        <v>19</v>
      </c>
      <c r="B35" s="7"/>
      <c r="C35" s="197" t="s">
        <v>224</v>
      </c>
      <c r="D35" s="197"/>
      <c r="E35" s="197"/>
    </row>
    <row r="36" spans="1:5" ht="14.25">
      <c r="A36" s="5"/>
      <c r="B36" s="5"/>
      <c r="C36" s="197" t="s">
        <v>194</v>
      </c>
      <c r="D36" s="197"/>
      <c r="E36" s="197"/>
    </row>
    <row r="37" spans="1:5" ht="14.25">
      <c r="A37" s="5"/>
      <c r="B37" s="7"/>
      <c r="C37" s="197" t="s">
        <v>193</v>
      </c>
      <c r="D37" s="197"/>
      <c r="E37" s="197"/>
    </row>
    <row r="38" spans="1:5" ht="14.25">
      <c r="A38" s="5"/>
      <c r="B38" s="5"/>
      <c r="C38" s="147"/>
      <c r="D38" s="147"/>
      <c r="E38" s="147"/>
    </row>
    <row r="39" spans="1:5" ht="14.25">
      <c r="A39" s="5" t="s">
        <v>20</v>
      </c>
      <c r="B39" s="5"/>
      <c r="C39" s="197" t="s">
        <v>223</v>
      </c>
      <c r="D39" s="197"/>
      <c r="E39" s="197"/>
    </row>
    <row r="40" spans="1:5" ht="14.25">
      <c r="A40" s="5"/>
      <c r="B40" s="5"/>
      <c r="C40" s="5"/>
      <c r="D40" s="5"/>
      <c r="E40" s="5"/>
    </row>
    <row r="41" spans="1:5" ht="14.25">
      <c r="A41" s="7" t="s">
        <v>21</v>
      </c>
      <c r="B41" s="5"/>
      <c r="C41" s="5"/>
      <c r="D41" s="5"/>
      <c r="E41" s="5"/>
    </row>
    <row r="42" spans="1:5" ht="14.25">
      <c r="A42" s="7" t="s">
        <v>45</v>
      </c>
      <c r="B42" s="5"/>
      <c r="C42" s="5"/>
      <c r="D42" s="5"/>
      <c r="E42" s="5"/>
    </row>
    <row r="43" spans="1:5" ht="14.25">
      <c r="A43" s="7"/>
      <c r="B43" s="5"/>
      <c r="C43" s="5"/>
      <c r="D43" s="5"/>
      <c r="E43" s="5"/>
    </row>
    <row r="44" spans="1:5" ht="14.25">
      <c r="A44" s="12" t="s">
        <v>22</v>
      </c>
      <c r="B44" s="5"/>
      <c r="C44" s="5"/>
      <c r="D44" s="5"/>
      <c r="E44" s="5"/>
    </row>
    <row r="45" spans="1:5" ht="16.5">
      <c r="A45" s="12" t="s">
        <v>23</v>
      </c>
      <c r="B45" s="13"/>
      <c r="C45" s="13"/>
      <c r="D45" s="13"/>
      <c r="E45" s="13"/>
    </row>
    <row r="46" spans="1:5" ht="12.75" customHeight="1">
      <c r="A46" s="198" t="s">
        <v>185</v>
      </c>
      <c r="B46" s="198"/>
      <c r="C46" s="198"/>
      <c r="D46" s="198"/>
      <c r="E46" s="198"/>
    </row>
    <row r="47" spans="1:5" ht="12.75" customHeight="1">
      <c r="A47" s="198"/>
      <c r="B47" s="198"/>
      <c r="C47" s="198"/>
      <c r="D47" s="198"/>
      <c r="E47" s="198"/>
    </row>
    <row r="48" spans="1:5" ht="12.75">
      <c r="A48" s="199"/>
      <c r="B48" s="199"/>
      <c r="C48" s="199"/>
      <c r="D48" s="199"/>
      <c r="E48" s="199"/>
    </row>
  </sheetData>
  <mergeCells count="10">
    <mergeCell ref="A1:E1"/>
    <mergeCell ref="A2:E2"/>
    <mergeCell ref="A32:B32"/>
    <mergeCell ref="C35:E35"/>
    <mergeCell ref="C39:E39"/>
    <mergeCell ref="A46:E47"/>
    <mergeCell ref="A48:E48"/>
    <mergeCell ref="F2:O2"/>
    <mergeCell ref="C36:E36"/>
    <mergeCell ref="C37:E3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workbookViewId="0" topLeftCell="A1">
      <selection activeCell="E20" sqref="E20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0" max="30" width="3.875" style="0" customWidth="1"/>
    <col min="31" max="32" width="4.625" style="0" bestFit="1" customWidth="1"/>
    <col min="33" max="33" width="7.00390625" style="0" bestFit="1" customWidth="1"/>
    <col min="34" max="35" width="4.625" style="0" bestFit="1" customWidth="1"/>
    <col min="36" max="36" width="7.00390625" style="0" bestFit="1" customWidth="1"/>
    <col min="37" max="38" width="4.625" style="0" bestFit="1" customWidth="1"/>
    <col min="39" max="39" width="7.00390625" style="0" bestFit="1" customWidth="1"/>
    <col min="40" max="40" width="7.00390625" style="0" customWidth="1"/>
  </cols>
  <sheetData>
    <row r="1" spans="1:18" ht="15" customHeight="1" thickBot="1">
      <c r="A1" s="203" t="s">
        <v>180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P1" s="83"/>
      <c r="Q1" s="83"/>
      <c r="R1" s="83"/>
    </row>
    <row r="2" spans="1:39" ht="15" customHeight="1">
      <c r="A2" s="203" t="s">
        <v>191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P2" s="83"/>
      <c r="Q2" s="82"/>
      <c r="R2" s="83"/>
      <c r="AE2" s="227" t="s">
        <v>128</v>
      </c>
      <c r="AF2" s="228"/>
      <c r="AG2" s="229"/>
      <c r="AH2" s="227" t="s">
        <v>129</v>
      </c>
      <c r="AI2" s="228"/>
      <c r="AJ2" s="229"/>
      <c r="AK2" s="227" t="s">
        <v>130</v>
      </c>
      <c r="AL2" s="228"/>
      <c r="AM2" s="229"/>
    </row>
    <row r="3" spans="1:39" ht="19.5" customHeight="1">
      <c r="A3" s="183" t="s">
        <v>58</v>
      </c>
      <c r="B3" s="183"/>
      <c r="C3" s="2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84"/>
      <c r="Q3" s="82"/>
      <c r="R3" s="83"/>
      <c r="S3" s="14"/>
      <c r="T3" s="14"/>
      <c r="U3" s="14"/>
      <c r="V3" s="14"/>
      <c r="W3" s="14"/>
      <c r="X3" s="14"/>
      <c r="AE3" s="239" t="s">
        <v>133</v>
      </c>
      <c r="AF3" s="240"/>
      <c r="AG3" s="133">
        <f>MAX(AG8:AG20)*1.5</f>
        <v>0</v>
      </c>
      <c r="AH3" s="239" t="s">
        <v>133</v>
      </c>
      <c r="AI3" s="240"/>
      <c r="AJ3" s="133">
        <f>MAX(AJ8:AJ20)*1.5</f>
        <v>0</v>
      </c>
      <c r="AK3" s="239" t="s">
        <v>133</v>
      </c>
      <c r="AL3" s="240"/>
      <c r="AM3" s="133">
        <f>MAX(AM8:AM20)*1.5</f>
        <v>0</v>
      </c>
    </row>
    <row r="4" spans="1:39" ht="19.5" customHeight="1" thickBot="1">
      <c r="A4" s="183"/>
      <c r="B4" s="183"/>
      <c r="C4" s="2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87"/>
      <c r="Q4" s="116"/>
      <c r="R4" s="84"/>
      <c r="S4" s="14"/>
      <c r="T4" s="14"/>
      <c r="U4" s="14"/>
      <c r="V4" s="14"/>
      <c r="W4" s="14"/>
      <c r="X4" s="14"/>
      <c r="AE4" s="241" t="s">
        <v>134</v>
      </c>
      <c r="AF4" s="242"/>
      <c r="AG4" s="134">
        <f>MAX(AG8:AG20)*2</f>
        <v>0</v>
      </c>
      <c r="AH4" s="241" t="s">
        <v>134</v>
      </c>
      <c r="AI4" s="242"/>
      <c r="AJ4" s="134">
        <f>MAX(AJ8:AJ20)*2</f>
        <v>0</v>
      </c>
      <c r="AK4" s="241" t="s">
        <v>134</v>
      </c>
      <c r="AL4" s="242"/>
      <c r="AM4" s="134">
        <f>MAX(AM8:AM20)*2</f>
        <v>0</v>
      </c>
    </row>
    <row r="5" spans="28:29" ht="12" customHeight="1" thickBot="1">
      <c r="AB5" s="15"/>
      <c r="AC5" s="15"/>
    </row>
    <row r="6" spans="1:40" ht="12.75" customHeight="1" thickBot="1">
      <c r="A6" s="193" t="s">
        <v>24</v>
      </c>
      <c r="B6" s="196" t="s">
        <v>25</v>
      </c>
      <c r="C6" s="196" t="s">
        <v>9</v>
      </c>
      <c r="D6" s="196" t="s">
        <v>26</v>
      </c>
      <c r="E6" s="196" t="s">
        <v>27</v>
      </c>
      <c r="F6" s="196" t="s">
        <v>28</v>
      </c>
      <c r="G6" s="39" t="s">
        <v>81</v>
      </c>
      <c r="H6" s="39" t="s">
        <v>59</v>
      </c>
      <c r="I6" s="40" t="s">
        <v>60</v>
      </c>
      <c r="J6" s="194" t="s">
        <v>61</v>
      </c>
      <c r="K6" s="194" t="s">
        <v>82</v>
      </c>
      <c r="L6" s="216" t="s">
        <v>29</v>
      </c>
      <c r="M6" s="216"/>
      <c r="N6" s="216"/>
      <c r="O6" s="194" t="s">
        <v>30</v>
      </c>
      <c r="P6" s="194" t="s">
        <v>83</v>
      </c>
      <c r="Q6" s="231" t="s">
        <v>62</v>
      </c>
      <c r="R6" s="231"/>
      <c r="S6" s="232"/>
      <c r="T6" s="233" t="s">
        <v>63</v>
      </c>
      <c r="U6" s="234"/>
      <c r="V6" s="234"/>
      <c r="W6" s="234"/>
      <c r="X6" s="234"/>
      <c r="Y6" s="234"/>
      <c r="Z6" s="194" t="s">
        <v>64</v>
      </c>
      <c r="AA6" s="211" t="s">
        <v>31</v>
      </c>
      <c r="AB6" s="15"/>
      <c r="AC6" s="230" t="s">
        <v>110</v>
      </c>
      <c r="AE6" s="227" t="s">
        <v>128</v>
      </c>
      <c r="AF6" s="228"/>
      <c r="AG6" s="229"/>
      <c r="AH6" s="227" t="s">
        <v>129</v>
      </c>
      <c r="AI6" s="228"/>
      <c r="AJ6" s="229"/>
      <c r="AK6" s="227" t="s">
        <v>130</v>
      </c>
      <c r="AL6" s="228"/>
      <c r="AM6" s="229"/>
      <c r="AN6" s="29"/>
    </row>
    <row r="7" spans="1:40" ht="15" thickBot="1">
      <c r="A7" s="193"/>
      <c r="B7" s="196"/>
      <c r="C7" s="196"/>
      <c r="D7" s="196"/>
      <c r="E7" s="196"/>
      <c r="F7" s="196"/>
      <c r="G7" s="41" t="s">
        <v>65</v>
      </c>
      <c r="H7" s="41" t="s">
        <v>84</v>
      </c>
      <c r="I7" s="41" t="s">
        <v>66</v>
      </c>
      <c r="J7" s="194"/>
      <c r="K7" s="194"/>
      <c r="L7" s="16" t="s">
        <v>32</v>
      </c>
      <c r="M7" s="16" t="s">
        <v>33</v>
      </c>
      <c r="N7" s="16" t="s">
        <v>34</v>
      </c>
      <c r="O7" s="194"/>
      <c r="P7" s="194"/>
      <c r="Q7" s="42" t="s">
        <v>67</v>
      </c>
      <c r="R7" s="42" t="s">
        <v>68</v>
      </c>
      <c r="S7" s="43" t="s">
        <v>69</v>
      </c>
      <c r="T7" s="44" t="s">
        <v>32</v>
      </c>
      <c r="U7" s="35" t="s">
        <v>70</v>
      </c>
      <c r="V7" s="16" t="s">
        <v>33</v>
      </c>
      <c r="W7" s="16" t="s">
        <v>70</v>
      </c>
      <c r="X7" s="16" t="s">
        <v>34</v>
      </c>
      <c r="Y7" s="16" t="s">
        <v>70</v>
      </c>
      <c r="Z7" s="194"/>
      <c r="AA7" s="211"/>
      <c r="AB7" s="15"/>
      <c r="AC7" s="230"/>
      <c r="AE7" s="120" t="s">
        <v>125</v>
      </c>
      <c r="AF7" s="122" t="s">
        <v>126</v>
      </c>
      <c r="AG7" s="123" t="s">
        <v>127</v>
      </c>
      <c r="AH7" s="120" t="s">
        <v>125</v>
      </c>
      <c r="AI7" s="122" t="s">
        <v>126</v>
      </c>
      <c r="AJ7" s="123" t="s">
        <v>127</v>
      </c>
      <c r="AK7" s="120" t="s">
        <v>125</v>
      </c>
      <c r="AL7" s="122" t="s">
        <v>126</v>
      </c>
      <c r="AM7" s="123" t="s">
        <v>127</v>
      </c>
      <c r="AN7" s="29"/>
    </row>
    <row r="8" spans="1:40" ht="15" customHeight="1">
      <c r="A8" s="124">
        <v>1</v>
      </c>
      <c r="B8" s="57" t="s">
        <v>52</v>
      </c>
      <c r="C8" s="72" t="s">
        <v>53</v>
      </c>
      <c r="D8" s="69" t="s">
        <v>112</v>
      </c>
      <c r="E8" s="68" t="s">
        <v>152</v>
      </c>
      <c r="F8" s="45" t="s">
        <v>153</v>
      </c>
      <c r="G8" s="77">
        <v>1000</v>
      </c>
      <c r="H8" s="78">
        <v>0.668</v>
      </c>
      <c r="I8" s="79">
        <v>15.66</v>
      </c>
      <c r="J8" s="46">
        <f aca="true" t="shared" si="0" ref="J8:J20">G8*SQRT(H8)/(456*POWER(I8,1/3))</f>
        <v>0.716406420419683</v>
      </c>
      <c r="K8" s="46">
        <f aca="true" t="shared" si="1" ref="K8:K20">IF(J8&gt;1,J8/J8^(2*LOG10(J8)),J8*J8^(2*LOG10(J8)))</f>
        <v>0.7890727179392508</v>
      </c>
      <c r="L8" s="37">
        <v>94</v>
      </c>
      <c r="M8" s="37">
        <v>94</v>
      </c>
      <c r="N8" s="37">
        <v>94</v>
      </c>
      <c r="O8" s="47">
        <f>AVERAGE(L8:N8)</f>
        <v>94</v>
      </c>
      <c r="P8" s="46">
        <f aca="true" t="shared" si="2" ref="P8:P20">K8-(O8/200)</f>
        <v>0.31907271793925085</v>
      </c>
      <c r="Q8" s="48">
        <v>2415</v>
      </c>
      <c r="R8" s="48">
        <v>1780</v>
      </c>
      <c r="S8" s="113">
        <v>2216</v>
      </c>
      <c r="T8" s="124">
        <f aca="true" t="shared" si="3" ref="T8:T20">P8*Q8</f>
        <v>770.5606138232909</v>
      </c>
      <c r="U8" s="104">
        <f aca="true" t="shared" si="4" ref="U8:U20">RANK(T8,$T$8:$T$73,1)</f>
        <v>2</v>
      </c>
      <c r="V8" s="125">
        <f aca="true" t="shared" si="5" ref="V8:V20">P8*R8</f>
        <v>567.9494379318666</v>
      </c>
      <c r="W8" s="139">
        <f aca="true" t="shared" si="6" ref="W8:W20">RANK(V8,$V$8:$V$73,1)</f>
        <v>1</v>
      </c>
      <c r="X8" s="125">
        <f aca="true" t="shared" si="7" ref="X8:X20">P8*S8</f>
        <v>707.0651429533799</v>
      </c>
      <c r="Y8" s="139">
        <f aca="true" t="shared" si="8" ref="Y8:Y20">RANK(X8,$X$8:$X$73,1)</f>
        <v>1</v>
      </c>
      <c r="Z8" s="126">
        <f aca="true" t="shared" si="9" ref="Z8:Z20">U8+W8+Y8-(MAX(U8,W8,Y8))</f>
        <v>2</v>
      </c>
      <c r="AA8" s="127">
        <f aca="true" t="shared" si="10" ref="AA8:AA20">A8</f>
        <v>1</v>
      </c>
      <c r="AB8" s="15"/>
      <c r="AC8" s="93">
        <f aca="true" t="shared" si="11" ref="AC8:AC20">MAX(U8,W8,Y8)</f>
        <v>2</v>
      </c>
      <c r="AD8" s="92"/>
      <c r="AE8" s="120"/>
      <c r="AF8" s="121"/>
      <c r="AG8" s="135">
        <f aca="true" t="shared" si="12" ref="AG8:AG20">+AE8*60+AF8</f>
        <v>0</v>
      </c>
      <c r="AH8" s="120"/>
      <c r="AI8" s="121"/>
      <c r="AJ8" s="135">
        <f aca="true" t="shared" si="13" ref="AJ8:AJ20">+AH8*60+AI8</f>
        <v>0</v>
      </c>
      <c r="AK8" s="120"/>
      <c r="AL8" s="121"/>
      <c r="AM8" s="135">
        <f aca="true" t="shared" si="14" ref="AM8:AM20">+AK8*60+AL8</f>
        <v>0</v>
      </c>
      <c r="AN8" s="109"/>
    </row>
    <row r="9" spans="1:40" ht="15" customHeight="1">
      <c r="A9" s="96">
        <v>2</v>
      </c>
      <c r="B9" s="49" t="s">
        <v>73</v>
      </c>
      <c r="C9" s="75" t="s">
        <v>74</v>
      </c>
      <c r="D9" s="66" t="s">
        <v>56</v>
      </c>
      <c r="E9" s="73" t="s">
        <v>154</v>
      </c>
      <c r="F9" s="50" t="s">
        <v>155</v>
      </c>
      <c r="G9" s="51">
        <v>932</v>
      </c>
      <c r="H9" s="52">
        <v>0.688</v>
      </c>
      <c r="I9" s="53">
        <v>9.17</v>
      </c>
      <c r="J9" s="54">
        <f t="shared" si="0"/>
        <v>0.8099449655068441</v>
      </c>
      <c r="K9" s="54">
        <f t="shared" si="1"/>
        <v>0.8418142972295257</v>
      </c>
      <c r="L9" s="36">
        <v>89</v>
      </c>
      <c r="M9" s="36">
        <v>89</v>
      </c>
      <c r="N9" s="36">
        <v>88</v>
      </c>
      <c r="O9" s="55">
        <f>AVERAGE(L9:N9)</f>
        <v>88.66666666666667</v>
      </c>
      <c r="P9" s="54">
        <f t="shared" si="2"/>
        <v>0.39848096389619236</v>
      </c>
      <c r="Q9" s="56">
        <v>1913</v>
      </c>
      <c r="R9" s="56">
        <v>1729</v>
      </c>
      <c r="S9" s="114">
        <v>2014</v>
      </c>
      <c r="T9" s="96">
        <f t="shared" si="3"/>
        <v>762.294083933416</v>
      </c>
      <c r="U9" s="137">
        <f t="shared" si="4"/>
        <v>1</v>
      </c>
      <c r="V9" s="97">
        <f t="shared" si="5"/>
        <v>688.9735865765166</v>
      </c>
      <c r="W9" s="140">
        <f t="shared" si="6"/>
        <v>2</v>
      </c>
      <c r="X9" s="97">
        <f t="shared" si="7"/>
        <v>802.5406612869314</v>
      </c>
      <c r="Y9" s="105">
        <f t="shared" si="8"/>
        <v>2</v>
      </c>
      <c r="Z9" s="98">
        <f t="shared" si="9"/>
        <v>3</v>
      </c>
      <c r="AA9" s="99">
        <f t="shared" si="10"/>
        <v>2</v>
      </c>
      <c r="AB9" s="15"/>
      <c r="AC9" s="93">
        <f t="shared" si="11"/>
        <v>2</v>
      </c>
      <c r="AE9" s="120"/>
      <c r="AF9" s="121"/>
      <c r="AG9" s="135">
        <f t="shared" si="12"/>
        <v>0</v>
      </c>
      <c r="AH9" s="120"/>
      <c r="AI9" s="121"/>
      <c r="AJ9" s="135">
        <f t="shared" si="13"/>
        <v>0</v>
      </c>
      <c r="AK9" s="120"/>
      <c r="AL9" s="121"/>
      <c r="AM9" s="135">
        <f t="shared" si="14"/>
        <v>0</v>
      </c>
      <c r="AN9" s="109"/>
    </row>
    <row r="10" spans="1:40" ht="15" customHeight="1">
      <c r="A10" s="96">
        <v>3</v>
      </c>
      <c r="B10" s="57" t="s">
        <v>156</v>
      </c>
      <c r="C10" s="80" t="s">
        <v>78</v>
      </c>
      <c r="D10" s="69" t="s">
        <v>112</v>
      </c>
      <c r="E10" s="76" t="s">
        <v>100</v>
      </c>
      <c r="F10" s="74" t="s">
        <v>116</v>
      </c>
      <c r="G10" s="51">
        <v>900</v>
      </c>
      <c r="H10" s="52">
        <v>0.689</v>
      </c>
      <c r="I10" s="53">
        <v>10.87</v>
      </c>
      <c r="J10" s="54">
        <f t="shared" si="0"/>
        <v>0.7395668387438986</v>
      </c>
      <c r="K10" s="54">
        <f t="shared" si="1"/>
        <v>0.8004076992932794</v>
      </c>
      <c r="L10" s="150" t="s">
        <v>218</v>
      </c>
      <c r="M10" s="150" t="s">
        <v>218</v>
      </c>
      <c r="N10" s="150" t="s">
        <v>218</v>
      </c>
      <c r="O10" s="55">
        <v>79</v>
      </c>
      <c r="P10" s="54">
        <f t="shared" si="2"/>
        <v>0.40540769929327936</v>
      </c>
      <c r="Q10" s="56">
        <v>3273</v>
      </c>
      <c r="R10" s="56">
        <v>2196</v>
      </c>
      <c r="S10" s="114">
        <v>2491</v>
      </c>
      <c r="T10" s="96">
        <f t="shared" si="3"/>
        <v>1326.8993997869034</v>
      </c>
      <c r="U10" s="105">
        <f t="shared" si="4"/>
        <v>4</v>
      </c>
      <c r="V10" s="97">
        <f t="shared" si="5"/>
        <v>890.2753076480415</v>
      </c>
      <c r="W10" s="140">
        <f t="shared" si="6"/>
        <v>3</v>
      </c>
      <c r="X10" s="97">
        <f t="shared" si="7"/>
        <v>1009.8705789395589</v>
      </c>
      <c r="Y10" s="140">
        <f t="shared" si="8"/>
        <v>3</v>
      </c>
      <c r="Z10" s="98">
        <f t="shared" si="9"/>
        <v>6</v>
      </c>
      <c r="AA10" s="99">
        <f t="shared" si="10"/>
        <v>3</v>
      </c>
      <c r="AB10" s="15"/>
      <c r="AC10" s="93">
        <f t="shared" si="11"/>
        <v>4</v>
      </c>
      <c r="AE10" s="120"/>
      <c r="AF10" s="121"/>
      <c r="AG10" s="135">
        <f t="shared" si="12"/>
        <v>0</v>
      </c>
      <c r="AH10" s="120"/>
      <c r="AI10" s="121"/>
      <c r="AJ10" s="135">
        <f t="shared" si="13"/>
        <v>0</v>
      </c>
      <c r="AK10" s="120"/>
      <c r="AL10" s="121"/>
      <c r="AM10" s="135">
        <f t="shared" si="14"/>
        <v>0</v>
      </c>
      <c r="AN10" s="109"/>
    </row>
    <row r="11" spans="1:40" ht="15" customHeight="1">
      <c r="A11" s="96">
        <v>4</v>
      </c>
      <c r="B11" s="57" t="s">
        <v>96</v>
      </c>
      <c r="C11" s="80" t="s">
        <v>95</v>
      </c>
      <c r="D11" s="71" t="s">
        <v>112</v>
      </c>
      <c r="E11" s="81" t="s">
        <v>79</v>
      </c>
      <c r="F11" s="50" t="s">
        <v>46</v>
      </c>
      <c r="G11" s="51">
        <v>1100</v>
      </c>
      <c r="H11" s="52">
        <v>0.827</v>
      </c>
      <c r="I11" s="53">
        <v>16.23</v>
      </c>
      <c r="J11" s="54">
        <f t="shared" si="0"/>
        <v>0.8664451811187851</v>
      </c>
      <c r="K11" s="54">
        <f t="shared" si="1"/>
        <v>0.8820504670128645</v>
      </c>
      <c r="L11" s="36">
        <v>76</v>
      </c>
      <c r="M11" s="36">
        <v>76</v>
      </c>
      <c r="N11" s="36">
        <v>75</v>
      </c>
      <c r="O11" s="55">
        <f>AVERAGE(L11:N11)</f>
        <v>75.66666666666667</v>
      </c>
      <c r="P11" s="54">
        <f t="shared" si="2"/>
        <v>0.5037171336795312</v>
      </c>
      <c r="Q11" s="56">
        <v>2260</v>
      </c>
      <c r="R11" s="56">
        <v>1797</v>
      </c>
      <c r="S11" s="114">
        <v>2011</v>
      </c>
      <c r="T11" s="96">
        <f t="shared" si="3"/>
        <v>1138.4007221157406</v>
      </c>
      <c r="U11" s="137">
        <f t="shared" si="4"/>
        <v>3</v>
      </c>
      <c r="V11" s="97">
        <f t="shared" si="5"/>
        <v>905.1796892221175</v>
      </c>
      <c r="W11" s="140">
        <f t="shared" si="6"/>
        <v>4</v>
      </c>
      <c r="X11" s="97">
        <f t="shared" si="7"/>
        <v>1012.9751558295372</v>
      </c>
      <c r="Y11" s="105">
        <f t="shared" si="8"/>
        <v>4</v>
      </c>
      <c r="Z11" s="98">
        <f t="shared" si="9"/>
        <v>7</v>
      </c>
      <c r="AA11" s="99">
        <f t="shared" si="10"/>
        <v>4</v>
      </c>
      <c r="AB11" s="15"/>
      <c r="AC11" s="93">
        <f t="shared" si="11"/>
        <v>4</v>
      </c>
      <c r="AE11" s="120"/>
      <c r="AF11" s="121"/>
      <c r="AG11" s="135">
        <f t="shared" si="12"/>
        <v>0</v>
      </c>
      <c r="AH11" s="120"/>
      <c r="AI11" s="121"/>
      <c r="AJ11" s="135">
        <f t="shared" si="13"/>
        <v>0</v>
      </c>
      <c r="AK11" s="120"/>
      <c r="AL11" s="121"/>
      <c r="AM11" s="135">
        <f t="shared" si="14"/>
        <v>0</v>
      </c>
      <c r="AN11" s="109"/>
    </row>
    <row r="12" spans="1:40" ht="15" customHeight="1">
      <c r="A12" s="96">
        <v>5</v>
      </c>
      <c r="B12" s="57" t="s">
        <v>107</v>
      </c>
      <c r="C12" s="91" t="s">
        <v>108</v>
      </c>
      <c r="D12" s="161" t="s">
        <v>56</v>
      </c>
      <c r="E12" s="76" t="s">
        <v>159</v>
      </c>
      <c r="F12" s="74" t="s">
        <v>47</v>
      </c>
      <c r="G12" s="51">
        <v>850</v>
      </c>
      <c r="H12" s="52">
        <v>0.356</v>
      </c>
      <c r="I12" s="53">
        <v>3.63</v>
      </c>
      <c r="J12" s="54">
        <f t="shared" si="0"/>
        <v>0.7236749509494907</v>
      </c>
      <c r="K12" s="54">
        <f t="shared" si="1"/>
        <v>0.7925005539695884</v>
      </c>
      <c r="L12" s="36">
        <v>68</v>
      </c>
      <c r="M12" s="36">
        <v>68</v>
      </c>
      <c r="N12" s="36">
        <v>68</v>
      </c>
      <c r="O12" s="55">
        <f>AVERAGE(L12:N12)</f>
        <v>68</v>
      </c>
      <c r="P12" s="54">
        <f t="shared" si="2"/>
        <v>0.4525005539695884</v>
      </c>
      <c r="Q12" s="56">
        <v>3014</v>
      </c>
      <c r="R12" s="56">
        <v>2338</v>
      </c>
      <c r="S12" s="114">
        <v>2550</v>
      </c>
      <c r="T12" s="96">
        <f t="shared" si="3"/>
        <v>1363.8366696643393</v>
      </c>
      <c r="U12" s="137">
        <f t="shared" si="4"/>
        <v>5</v>
      </c>
      <c r="V12" s="97">
        <f t="shared" si="5"/>
        <v>1057.9462951808976</v>
      </c>
      <c r="W12" s="140">
        <f t="shared" si="6"/>
        <v>5</v>
      </c>
      <c r="X12" s="97">
        <f t="shared" si="7"/>
        <v>1153.8764126224503</v>
      </c>
      <c r="Y12" s="105">
        <f t="shared" si="8"/>
        <v>5</v>
      </c>
      <c r="Z12" s="98">
        <f t="shared" si="9"/>
        <v>10</v>
      </c>
      <c r="AA12" s="99">
        <f t="shared" si="10"/>
        <v>5</v>
      </c>
      <c r="AB12" s="15"/>
      <c r="AC12" s="93">
        <f t="shared" si="11"/>
        <v>5</v>
      </c>
      <c r="AE12" s="120"/>
      <c r="AF12" s="121"/>
      <c r="AG12" s="135">
        <f t="shared" si="12"/>
        <v>0</v>
      </c>
      <c r="AH12" s="120"/>
      <c r="AI12" s="121"/>
      <c r="AJ12" s="135">
        <f t="shared" si="13"/>
        <v>0</v>
      </c>
      <c r="AK12" s="120"/>
      <c r="AL12" s="121"/>
      <c r="AM12" s="135">
        <f t="shared" si="14"/>
        <v>0</v>
      </c>
      <c r="AN12" s="109"/>
    </row>
    <row r="13" spans="1:40" ht="15" customHeight="1">
      <c r="A13" s="96">
        <v>6</v>
      </c>
      <c r="B13" s="49" t="s">
        <v>114</v>
      </c>
      <c r="C13" s="75" t="s">
        <v>115</v>
      </c>
      <c r="D13" s="71" t="s">
        <v>97</v>
      </c>
      <c r="E13" s="70" t="s">
        <v>113</v>
      </c>
      <c r="F13" s="100" t="s">
        <v>47</v>
      </c>
      <c r="G13" s="101">
        <v>1030</v>
      </c>
      <c r="H13" s="102">
        <v>0.483</v>
      </c>
      <c r="I13" s="103">
        <v>9</v>
      </c>
      <c r="J13" s="54">
        <f t="shared" si="0"/>
        <v>0.754683944902157</v>
      </c>
      <c r="K13" s="54">
        <f t="shared" si="1"/>
        <v>0.808440100046501</v>
      </c>
      <c r="L13" s="36">
        <v>75</v>
      </c>
      <c r="M13" s="36">
        <v>75</v>
      </c>
      <c r="N13" s="36">
        <v>74</v>
      </c>
      <c r="O13" s="55">
        <f>AVERAGE(L13:N13)</f>
        <v>74.66666666666667</v>
      </c>
      <c r="P13" s="54">
        <f t="shared" si="2"/>
        <v>0.43510676671316767</v>
      </c>
      <c r="Q13" s="56">
        <v>3414</v>
      </c>
      <c r="R13" s="56">
        <v>2602</v>
      </c>
      <c r="S13" s="114">
        <v>2849</v>
      </c>
      <c r="T13" s="96">
        <f t="shared" si="3"/>
        <v>1485.4545015587544</v>
      </c>
      <c r="U13" s="137">
        <f t="shared" si="4"/>
        <v>6</v>
      </c>
      <c r="V13" s="97">
        <f t="shared" si="5"/>
        <v>1132.1478069876623</v>
      </c>
      <c r="W13" s="105">
        <f t="shared" si="6"/>
        <v>7</v>
      </c>
      <c r="X13" s="97">
        <f t="shared" si="7"/>
        <v>1239.6191783658146</v>
      </c>
      <c r="Y13" s="140">
        <f t="shared" si="8"/>
        <v>6</v>
      </c>
      <c r="Z13" s="98">
        <f t="shared" si="9"/>
        <v>12</v>
      </c>
      <c r="AA13" s="99">
        <f t="shared" si="10"/>
        <v>6</v>
      </c>
      <c r="AB13" s="15"/>
      <c r="AC13" s="93">
        <f t="shared" si="11"/>
        <v>7</v>
      </c>
      <c r="AE13" s="120"/>
      <c r="AF13" s="121"/>
      <c r="AG13" s="135">
        <f t="shared" si="12"/>
        <v>0</v>
      </c>
      <c r="AH13" s="120"/>
      <c r="AI13" s="121"/>
      <c r="AJ13" s="135">
        <f t="shared" si="13"/>
        <v>0</v>
      </c>
      <c r="AK13" s="120"/>
      <c r="AL13" s="121"/>
      <c r="AM13" s="135">
        <f t="shared" si="14"/>
        <v>0</v>
      </c>
      <c r="AN13" s="109"/>
    </row>
    <row r="14" spans="1:40" ht="15" customHeight="1">
      <c r="A14" s="96">
        <v>7</v>
      </c>
      <c r="B14" s="57" t="s">
        <v>75</v>
      </c>
      <c r="C14" s="72" t="s">
        <v>76</v>
      </c>
      <c r="D14" s="71" t="s">
        <v>111</v>
      </c>
      <c r="E14" s="73" t="s">
        <v>157</v>
      </c>
      <c r="F14" s="50" t="s">
        <v>47</v>
      </c>
      <c r="G14" s="51">
        <v>970</v>
      </c>
      <c r="H14" s="52">
        <v>0.32</v>
      </c>
      <c r="I14" s="53">
        <v>6.75</v>
      </c>
      <c r="J14" s="54">
        <f t="shared" si="0"/>
        <v>0.6367182379298783</v>
      </c>
      <c r="K14" s="54">
        <f t="shared" si="1"/>
        <v>0.7600122986353435</v>
      </c>
      <c r="L14" s="36">
        <v>69</v>
      </c>
      <c r="M14" s="36">
        <v>69</v>
      </c>
      <c r="N14" s="36">
        <v>69</v>
      </c>
      <c r="O14" s="55">
        <f>AVERAGE(L14:N14)</f>
        <v>69</v>
      </c>
      <c r="P14" s="54">
        <f t="shared" si="2"/>
        <v>0.4150122986353435</v>
      </c>
      <c r="Q14" s="56">
        <v>4106</v>
      </c>
      <c r="R14" s="56">
        <v>2679</v>
      </c>
      <c r="S14" s="114">
        <v>3565</v>
      </c>
      <c r="T14" s="96">
        <f t="shared" si="3"/>
        <v>1704.0404981967204</v>
      </c>
      <c r="U14" s="137">
        <f t="shared" si="4"/>
        <v>7</v>
      </c>
      <c r="V14" s="97">
        <f t="shared" si="5"/>
        <v>1111.8179480440851</v>
      </c>
      <c r="W14" s="140">
        <f t="shared" si="6"/>
        <v>6</v>
      </c>
      <c r="X14" s="97">
        <f t="shared" si="7"/>
        <v>1479.5188446349996</v>
      </c>
      <c r="Y14" s="105">
        <f t="shared" si="8"/>
        <v>9</v>
      </c>
      <c r="Z14" s="98">
        <f t="shared" si="9"/>
        <v>13</v>
      </c>
      <c r="AA14" s="99">
        <f t="shared" si="10"/>
        <v>7</v>
      </c>
      <c r="AB14" s="15"/>
      <c r="AC14" s="93">
        <f t="shared" si="11"/>
        <v>9</v>
      </c>
      <c r="AE14" s="120"/>
      <c r="AF14" s="121"/>
      <c r="AG14" s="135">
        <f t="shared" si="12"/>
        <v>0</v>
      </c>
      <c r="AH14" s="120"/>
      <c r="AI14" s="121"/>
      <c r="AJ14" s="135">
        <f t="shared" si="13"/>
        <v>0</v>
      </c>
      <c r="AK14" s="120"/>
      <c r="AL14" s="121"/>
      <c r="AM14" s="135">
        <f t="shared" si="14"/>
        <v>0</v>
      </c>
      <c r="AN14" s="109"/>
    </row>
    <row r="15" spans="1:40" ht="15" customHeight="1">
      <c r="A15" s="96">
        <v>8</v>
      </c>
      <c r="B15" s="57" t="s">
        <v>104</v>
      </c>
      <c r="C15" s="72" t="s">
        <v>137</v>
      </c>
      <c r="D15" s="71" t="s">
        <v>139</v>
      </c>
      <c r="E15" s="81" t="s">
        <v>158</v>
      </c>
      <c r="F15" s="50" t="s">
        <v>106</v>
      </c>
      <c r="G15" s="51">
        <v>850</v>
      </c>
      <c r="H15" s="52">
        <v>0.385</v>
      </c>
      <c r="I15" s="53">
        <v>3.27</v>
      </c>
      <c r="J15" s="54">
        <f t="shared" si="0"/>
        <v>0.779235142172367</v>
      </c>
      <c r="K15" s="54">
        <f t="shared" si="1"/>
        <v>0.8225076480849951</v>
      </c>
      <c r="L15" s="36">
        <v>63</v>
      </c>
      <c r="M15" s="36">
        <v>63</v>
      </c>
      <c r="N15" s="36">
        <v>63</v>
      </c>
      <c r="O15" s="55">
        <f>AVERAGE(L15:N15)</f>
        <v>63</v>
      </c>
      <c r="P15" s="54">
        <f t="shared" si="2"/>
        <v>0.5075076480849952</v>
      </c>
      <c r="Q15" s="56">
        <v>3677</v>
      </c>
      <c r="R15" s="56">
        <v>3600</v>
      </c>
      <c r="S15" s="114">
        <v>2711</v>
      </c>
      <c r="T15" s="96">
        <f t="shared" si="3"/>
        <v>1866.1056220085272</v>
      </c>
      <c r="U15" s="137">
        <f t="shared" si="4"/>
        <v>8</v>
      </c>
      <c r="V15" s="97">
        <f t="shared" si="5"/>
        <v>1827.0275331059825</v>
      </c>
      <c r="W15" s="105">
        <f t="shared" si="6"/>
        <v>10</v>
      </c>
      <c r="X15" s="97">
        <f t="shared" si="7"/>
        <v>1375.853233958422</v>
      </c>
      <c r="Y15" s="140">
        <f t="shared" si="8"/>
        <v>7</v>
      </c>
      <c r="Z15" s="98">
        <f t="shared" si="9"/>
        <v>15</v>
      </c>
      <c r="AA15" s="99">
        <f t="shared" si="10"/>
        <v>8</v>
      </c>
      <c r="AB15" s="15"/>
      <c r="AC15" s="93">
        <f t="shared" si="11"/>
        <v>10</v>
      </c>
      <c r="AE15" s="120"/>
      <c r="AF15" s="121"/>
      <c r="AG15" s="135">
        <f t="shared" si="12"/>
        <v>0</v>
      </c>
      <c r="AH15" s="120"/>
      <c r="AI15" s="121"/>
      <c r="AJ15" s="135">
        <f t="shared" si="13"/>
        <v>0</v>
      </c>
      <c r="AK15" s="120"/>
      <c r="AL15" s="121"/>
      <c r="AM15" s="135">
        <f t="shared" si="14"/>
        <v>0</v>
      </c>
      <c r="AN15" s="109"/>
    </row>
    <row r="16" spans="1:40" ht="15" customHeight="1">
      <c r="A16" s="96">
        <v>9</v>
      </c>
      <c r="B16" s="57" t="s">
        <v>141</v>
      </c>
      <c r="C16" s="72" t="s">
        <v>142</v>
      </c>
      <c r="D16" s="69" t="s">
        <v>48</v>
      </c>
      <c r="E16" s="73" t="s">
        <v>173</v>
      </c>
      <c r="F16" s="50" t="s">
        <v>41</v>
      </c>
      <c r="G16" s="51">
        <v>1000</v>
      </c>
      <c r="H16" s="52">
        <v>0.457</v>
      </c>
      <c r="I16" s="53">
        <v>3.5</v>
      </c>
      <c r="J16" s="54">
        <f t="shared" si="0"/>
        <v>0.976421295244776</v>
      </c>
      <c r="K16" s="54">
        <f t="shared" si="1"/>
        <v>0.9769042884058572</v>
      </c>
      <c r="L16" s="150" t="s">
        <v>175</v>
      </c>
      <c r="M16" s="150" t="s">
        <v>187</v>
      </c>
      <c r="N16" s="150" t="s">
        <v>176</v>
      </c>
      <c r="O16" s="55">
        <v>62</v>
      </c>
      <c r="P16" s="54">
        <f t="shared" si="2"/>
        <v>0.6669042884058571</v>
      </c>
      <c r="Q16" s="56">
        <v>2978</v>
      </c>
      <c r="R16" s="56">
        <v>2315</v>
      </c>
      <c r="S16" s="114">
        <v>2177</v>
      </c>
      <c r="T16" s="96">
        <f t="shared" si="3"/>
        <v>1986.0409708726424</v>
      </c>
      <c r="U16" s="105">
        <f t="shared" si="4"/>
        <v>9</v>
      </c>
      <c r="V16" s="97">
        <f t="shared" si="5"/>
        <v>1543.8834276595592</v>
      </c>
      <c r="W16" s="140">
        <f t="shared" si="6"/>
        <v>8</v>
      </c>
      <c r="X16" s="97">
        <f t="shared" si="7"/>
        <v>1451.850635859551</v>
      </c>
      <c r="Y16" s="140">
        <f t="shared" si="8"/>
        <v>8</v>
      </c>
      <c r="Z16" s="98">
        <f t="shared" si="9"/>
        <v>16</v>
      </c>
      <c r="AA16" s="99">
        <f t="shared" si="10"/>
        <v>9</v>
      </c>
      <c r="AB16" s="15"/>
      <c r="AC16" s="93">
        <f t="shared" si="11"/>
        <v>9</v>
      </c>
      <c r="AE16" s="120"/>
      <c r="AF16" s="121"/>
      <c r="AG16" s="135">
        <f t="shared" si="12"/>
        <v>0</v>
      </c>
      <c r="AH16" s="120"/>
      <c r="AI16" s="121"/>
      <c r="AJ16" s="135">
        <f t="shared" si="13"/>
        <v>0</v>
      </c>
      <c r="AK16" s="120"/>
      <c r="AL16" s="121"/>
      <c r="AM16" s="135">
        <f t="shared" si="14"/>
        <v>0</v>
      </c>
      <c r="AN16" s="109"/>
    </row>
    <row r="17" spans="1:40" ht="15" customHeight="1">
      <c r="A17" s="96">
        <v>10</v>
      </c>
      <c r="B17" s="57" t="s">
        <v>168</v>
      </c>
      <c r="C17" s="72" t="s">
        <v>170</v>
      </c>
      <c r="D17" s="71" t="s">
        <v>112</v>
      </c>
      <c r="E17" s="73" t="s">
        <v>172</v>
      </c>
      <c r="F17" s="50" t="s">
        <v>46</v>
      </c>
      <c r="G17" s="51">
        <v>920</v>
      </c>
      <c r="H17" s="52">
        <v>0.333</v>
      </c>
      <c r="I17" s="53">
        <v>4.2</v>
      </c>
      <c r="J17" s="54">
        <f t="shared" si="0"/>
        <v>0.7215980284701218</v>
      </c>
      <c r="K17" s="54">
        <f t="shared" si="1"/>
        <v>0.7915088232138361</v>
      </c>
      <c r="L17" s="150" t="s">
        <v>219</v>
      </c>
      <c r="M17" s="150" t="s">
        <v>219</v>
      </c>
      <c r="N17" s="150" t="s">
        <v>219</v>
      </c>
      <c r="O17" s="55">
        <v>68</v>
      </c>
      <c r="P17" s="54">
        <f t="shared" si="2"/>
        <v>0.45150882321383606</v>
      </c>
      <c r="Q17" s="56">
        <v>7640</v>
      </c>
      <c r="R17" s="56">
        <v>3644</v>
      </c>
      <c r="S17" s="114">
        <v>3440</v>
      </c>
      <c r="T17" s="96">
        <f t="shared" si="3"/>
        <v>3449.5274093537073</v>
      </c>
      <c r="U17" s="137">
        <f t="shared" si="4"/>
        <v>10</v>
      </c>
      <c r="V17" s="97">
        <f t="shared" si="5"/>
        <v>1645.2981517912185</v>
      </c>
      <c r="W17" s="140">
        <f t="shared" si="6"/>
        <v>9</v>
      </c>
      <c r="X17" s="97">
        <f t="shared" si="7"/>
        <v>1553.190351855596</v>
      </c>
      <c r="Y17" s="105">
        <f t="shared" si="8"/>
        <v>10</v>
      </c>
      <c r="Z17" s="98">
        <f t="shared" si="9"/>
        <v>19</v>
      </c>
      <c r="AA17" s="99">
        <f t="shared" si="10"/>
        <v>10</v>
      </c>
      <c r="AB17" s="15"/>
      <c r="AC17" s="93">
        <f t="shared" si="11"/>
        <v>10</v>
      </c>
      <c r="AE17" s="120"/>
      <c r="AF17" s="121"/>
      <c r="AG17" s="135">
        <f>+AE17*60+AF17</f>
        <v>0</v>
      </c>
      <c r="AH17" s="120"/>
      <c r="AI17" s="121"/>
      <c r="AJ17" s="135">
        <f>+AH17*60+AI17</f>
        <v>0</v>
      </c>
      <c r="AK17" s="120"/>
      <c r="AL17" s="121"/>
      <c r="AM17" s="135">
        <f>+AK17*60+AL17</f>
        <v>0</v>
      </c>
      <c r="AN17" s="109"/>
    </row>
    <row r="18" spans="1:40" ht="15" customHeight="1">
      <c r="A18" s="96">
        <v>11</v>
      </c>
      <c r="B18" s="57" t="s">
        <v>205</v>
      </c>
      <c r="C18" s="72" t="s">
        <v>206</v>
      </c>
      <c r="D18" s="160" t="s">
        <v>123</v>
      </c>
      <c r="E18" s="73" t="s">
        <v>207</v>
      </c>
      <c r="F18" s="50" t="s">
        <v>72</v>
      </c>
      <c r="G18" s="51">
        <v>890</v>
      </c>
      <c r="H18" s="52">
        <v>0.3</v>
      </c>
      <c r="I18" s="53">
        <v>2.3</v>
      </c>
      <c r="J18" s="54">
        <f t="shared" si="0"/>
        <v>0.809859807656187</v>
      </c>
      <c r="K18" s="54">
        <f t="shared" si="1"/>
        <v>0.8417582055303553</v>
      </c>
      <c r="L18" s="150" t="s">
        <v>188</v>
      </c>
      <c r="M18" s="150" t="s">
        <v>188</v>
      </c>
      <c r="N18" s="150" t="s">
        <v>188</v>
      </c>
      <c r="O18" s="55">
        <v>58</v>
      </c>
      <c r="P18" s="54">
        <f t="shared" si="2"/>
        <v>0.5517582055303554</v>
      </c>
      <c r="Q18" s="56">
        <v>12060</v>
      </c>
      <c r="R18" s="56">
        <v>3565</v>
      </c>
      <c r="S18" s="114">
        <v>2840</v>
      </c>
      <c r="T18" s="96">
        <f t="shared" si="3"/>
        <v>6654.2039586960855</v>
      </c>
      <c r="U18" s="105">
        <f t="shared" si="4"/>
        <v>12</v>
      </c>
      <c r="V18" s="97">
        <f t="shared" si="5"/>
        <v>1967.0180027157169</v>
      </c>
      <c r="W18" s="140">
        <f t="shared" si="6"/>
        <v>11</v>
      </c>
      <c r="X18" s="97">
        <f t="shared" si="7"/>
        <v>1566.9933037062092</v>
      </c>
      <c r="Y18" s="140">
        <f t="shared" si="8"/>
        <v>11</v>
      </c>
      <c r="Z18" s="98">
        <f t="shared" si="9"/>
        <v>22</v>
      </c>
      <c r="AA18" s="99">
        <f t="shared" si="10"/>
        <v>11</v>
      </c>
      <c r="AB18" s="15"/>
      <c r="AC18" s="93">
        <f t="shared" si="11"/>
        <v>12</v>
      </c>
      <c r="AE18" s="120"/>
      <c r="AF18" s="121"/>
      <c r="AG18" s="135">
        <f t="shared" si="12"/>
        <v>0</v>
      </c>
      <c r="AH18" s="120"/>
      <c r="AI18" s="121"/>
      <c r="AJ18" s="135">
        <f t="shared" si="13"/>
        <v>0</v>
      </c>
      <c r="AK18" s="120"/>
      <c r="AL18" s="121"/>
      <c r="AM18" s="135">
        <f t="shared" si="14"/>
        <v>0</v>
      </c>
      <c r="AN18" s="109"/>
    </row>
    <row r="19" spans="1:40" ht="15" customHeight="1">
      <c r="A19" s="96">
        <v>12</v>
      </c>
      <c r="B19" s="57" t="s">
        <v>169</v>
      </c>
      <c r="C19" s="80" t="s">
        <v>171</v>
      </c>
      <c r="D19" s="70" t="s">
        <v>48</v>
      </c>
      <c r="E19" s="81" t="s">
        <v>174</v>
      </c>
      <c r="F19" s="50"/>
      <c r="G19" s="51">
        <v>670</v>
      </c>
      <c r="H19" s="52">
        <v>0.176</v>
      </c>
      <c r="I19" s="53">
        <v>1.57</v>
      </c>
      <c r="J19" s="54">
        <f t="shared" si="0"/>
        <v>0.5303546852081973</v>
      </c>
      <c r="K19" s="54">
        <f t="shared" si="1"/>
        <v>0.7521314260248843</v>
      </c>
      <c r="L19" s="36" t="s">
        <v>188</v>
      </c>
      <c r="M19" s="36" t="s">
        <v>189</v>
      </c>
      <c r="N19" s="36" t="s">
        <v>190</v>
      </c>
      <c r="O19" s="55">
        <v>58</v>
      </c>
      <c r="P19" s="54">
        <f t="shared" si="2"/>
        <v>0.4621314260248843</v>
      </c>
      <c r="Q19" s="56">
        <v>8040</v>
      </c>
      <c r="R19" s="56">
        <v>6017</v>
      </c>
      <c r="S19" s="114">
        <v>4320</v>
      </c>
      <c r="T19" s="96">
        <f t="shared" si="3"/>
        <v>3715.5366652400694</v>
      </c>
      <c r="U19" s="137">
        <f t="shared" si="4"/>
        <v>11</v>
      </c>
      <c r="V19" s="97">
        <f t="shared" si="5"/>
        <v>2780.6447903917287</v>
      </c>
      <c r="W19" s="140">
        <f t="shared" si="6"/>
        <v>12</v>
      </c>
      <c r="X19" s="97">
        <f t="shared" si="7"/>
        <v>1996.4077604275</v>
      </c>
      <c r="Y19" s="105">
        <f t="shared" si="8"/>
        <v>12</v>
      </c>
      <c r="Z19" s="98">
        <f t="shared" si="9"/>
        <v>23</v>
      </c>
      <c r="AA19" s="99">
        <f t="shared" si="10"/>
        <v>12</v>
      </c>
      <c r="AB19" s="15"/>
      <c r="AC19" s="93">
        <f t="shared" si="11"/>
        <v>12</v>
      </c>
      <c r="AE19" s="120"/>
      <c r="AF19" s="121"/>
      <c r="AG19" s="135">
        <f t="shared" si="12"/>
        <v>0</v>
      </c>
      <c r="AH19" s="120"/>
      <c r="AI19" s="121"/>
      <c r="AJ19" s="135">
        <f t="shared" si="13"/>
        <v>0</v>
      </c>
      <c r="AK19" s="120"/>
      <c r="AL19" s="121"/>
      <c r="AM19" s="135">
        <f t="shared" si="14"/>
        <v>0</v>
      </c>
      <c r="AN19" s="109"/>
    </row>
    <row r="20" spans="1:40" ht="15" customHeight="1" thickBot="1">
      <c r="A20" s="128">
        <v>13</v>
      </c>
      <c r="B20" s="168" t="s">
        <v>204</v>
      </c>
      <c r="C20" s="171" t="s">
        <v>109</v>
      </c>
      <c r="D20" s="106" t="s">
        <v>56</v>
      </c>
      <c r="E20" s="169" t="s">
        <v>208</v>
      </c>
      <c r="F20" s="170"/>
      <c r="G20" s="173">
        <v>1380</v>
      </c>
      <c r="H20" s="174">
        <v>0.79</v>
      </c>
      <c r="I20" s="175">
        <v>14.3</v>
      </c>
      <c r="J20" s="58">
        <f t="shared" si="0"/>
        <v>1.1081939551585027</v>
      </c>
      <c r="K20" s="58">
        <f t="shared" si="1"/>
        <v>1.0980816693959092</v>
      </c>
      <c r="L20" s="132" t="s">
        <v>220</v>
      </c>
      <c r="M20" s="132" t="s">
        <v>220</v>
      </c>
      <c r="N20" s="132" t="s">
        <v>220</v>
      </c>
      <c r="O20" s="59">
        <v>74</v>
      </c>
      <c r="P20" s="58">
        <f t="shared" si="2"/>
        <v>0.7280816693959092</v>
      </c>
      <c r="Q20" s="60">
        <v>24120</v>
      </c>
      <c r="R20" s="60">
        <v>12033</v>
      </c>
      <c r="S20" s="115">
        <v>3261</v>
      </c>
      <c r="T20" s="128">
        <f t="shared" si="3"/>
        <v>17561.32986582933</v>
      </c>
      <c r="U20" s="138">
        <f t="shared" si="4"/>
        <v>13</v>
      </c>
      <c r="V20" s="129">
        <f t="shared" si="5"/>
        <v>8761.006727840975</v>
      </c>
      <c r="W20" s="141">
        <f t="shared" si="6"/>
        <v>13</v>
      </c>
      <c r="X20" s="129">
        <f t="shared" si="7"/>
        <v>2374.27432390006</v>
      </c>
      <c r="Y20" s="107">
        <f t="shared" si="8"/>
        <v>13</v>
      </c>
      <c r="Z20" s="130">
        <f t="shared" si="9"/>
        <v>26</v>
      </c>
      <c r="AA20" s="131">
        <f t="shared" si="10"/>
        <v>13</v>
      </c>
      <c r="AB20" s="15"/>
      <c r="AC20" s="93">
        <f t="shared" si="11"/>
        <v>13</v>
      </c>
      <c r="AE20" s="120"/>
      <c r="AF20" s="121"/>
      <c r="AG20" s="135">
        <f t="shared" si="12"/>
        <v>0</v>
      </c>
      <c r="AH20" s="120"/>
      <c r="AI20" s="121"/>
      <c r="AJ20" s="135">
        <f t="shared" si="13"/>
        <v>0</v>
      </c>
      <c r="AK20" s="120"/>
      <c r="AL20" s="121"/>
      <c r="AM20" s="135">
        <f t="shared" si="14"/>
        <v>0</v>
      </c>
      <c r="AN20" s="109"/>
    </row>
    <row r="21" spans="31:40" ht="15" customHeight="1" thickBot="1">
      <c r="AE21" s="110"/>
      <c r="AF21" s="111"/>
      <c r="AG21" s="112">
        <f aca="true" t="shared" si="15" ref="AG21:AG44">+AE21*60+AF21</f>
        <v>0</v>
      </c>
      <c r="AH21" s="110"/>
      <c r="AI21" s="111"/>
      <c r="AJ21" s="112">
        <f aca="true" t="shared" si="16" ref="AJ21:AJ44">+AH21*60+AI21</f>
        <v>0</v>
      </c>
      <c r="AK21" s="110"/>
      <c r="AL21" s="111"/>
      <c r="AM21" s="112">
        <f aca="true" t="shared" si="17" ref="AM21:AM44">+AK21*60+AL21</f>
        <v>0</v>
      </c>
      <c r="AN21" s="109"/>
    </row>
    <row r="22" spans="2:40" ht="15" customHeight="1">
      <c r="B22" s="17" t="s">
        <v>29</v>
      </c>
      <c r="C22" s="212" t="s">
        <v>25</v>
      </c>
      <c r="D22" s="212"/>
      <c r="E22" s="18" t="s">
        <v>9</v>
      </c>
      <c r="F22" s="213" t="s">
        <v>35</v>
      </c>
      <c r="G22" s="213"/>
      <c r="H22" s="213"/>
      <c r="I22" s="214" t="s">
        <v>36</v>
      </c>
      <c r="J22" s="214"/>
      <c r="K22" s="214"/>
      <c r="L22" s="214"/>
      <c r="M22" s="215" t="s">
        <v>25</v>
      </c>
      <c r="N22" s="215"/>
      <c r="O22" s="215"/>
      <c r="P22" s="215"/>
      <c r="Q22" s="212" t="s">
        <v>9</v>
      </c>
      <c r="R22" s="212"/>
      <c r="S22" s="212"/>
      <c r="T22" s="213" t="s">
        <v>35</v>
      </c>
      <c r="U22" s="213"/>
      <c r="V22" s="213"/>
      <c r="W22" s="213"/>
      <c r="X22" s="25"/>
      <c r="Y22" s="25"/>
      <c r="Z22" s="25"/>
      <c r="AA22" s="25"/>
      <c r="AE22" s="29"/>
      <c r="AF22" s="108"/>
      <c r="AG22" s="109">
        <f t="shared" si="15"/>
        <v>0</v>
      </c>
      <c r="AH22" s="29"/>
      <c r="AI22" s="108"/>
      <c r="AJ22" s="109">
        <f t="shared" si="16"/>
        <v>0</v>
      </c>
      <c r="AK22" s="29"/>
      <c r="AL22" s="108"/>
      <c r="AM22" s="109">
        <f t="shared" si="17"/>
        <v>0</v>
      </c>
      <c r="AN22" s="109"/>
    </row>
    <row r="23" spans="2:40" ht="15" customHeight="1">
      <c r="B23" s="19" t="s">
        <v>140</v>
      </c>
      <c r="C23" s="206"/>
      <c r="D23" s="206"/>
      <c r="E23" s="20"/>
      <c r="F23" s="235"/>
      <c r="G23" s="235"/>
      <c r="H23" s="235"/>
      <c r="I23" s="210" t="s">
        <v>37</v>
      </c>
      <c r="J23" s="210"/>
      <c r="K23" s="210"/>
      <c r="L23" s="210"/>
      <c r="M23" s="207" t="s">
        <v>197</v>
      </c>
      <c r="N23" s="207"/>
      <c r="O23" s="207"/>
      <c r="P23" s="207"/>
      <c r="Q23" s="206" t="s">
        <v>198</v>
      </c>
      <c r="R23" s="206"/>
      <c r="S23" s="206"/>
      <c r="T23" s="217"/>
      <c r="U23" s="217"/>
      <c r="V23" s="217"/>
      <c r="W23" s="217"/>
      <c r="X23" s="27"/>
      <c r="Y23" s="27"/>
      <c r="Z23" s="27"/>
      <c r="AA23" s="27"/>
      <c r="AE23" s="29"/>
      <c r="AF23" s="108"/>
      <c r="AG23" s="109">
        <f t="shared" si="15"/>
        <v>0</v>
      </c>
      <c r="AH23" s="29"/>
      <c r="AI23" s="108"/>
      <c r="AJ23" s="109">
        <f t="shared" si="16"/>
        <v>0</v>
      </c>
      <c r="AK23" s="29"/>
      <c r="AL23" s="108"/>
      <c r="AM23" s="109">
        <f t="shared" si="17"/>
        <v>0</v>
      </c>
      <c r="AN23" s="109"/>
    </row>
    <row r="24" spans="2:40" ht="15" customHeight="1">
      <c r="B24" s="22" t="s">
        <v>145</v>
      </c>
      <c r="C24" s="206"/>
      <c r="D24" s="206"/>
      <c r="E24" s="20"/>
      <c r="F24" s="235"/>
      <c r="G24" s="235"/>
      <c r="H24" s="235"/>
      <c r="I24" s="237" t="s">
        <v>38</v>
      </c>
      <c r="J24" s="237"/>
      <c r="K24" s="237"/>
      <c r="L24" s="237"/>
      <c r="M24" s="207" t="s">
        <v>211</v>
      </c>
      <c r="N24" s="207"/>
      <c r="O24" s="207"/>
      <c r="P24" s="207"/>
      <c r="Q24" s="206" t="s">
        <v>213</v>
      </c>
      <c r="R24" s="206"/>
      <c r="S24" s="206"/>
      <c r="T24" s="217"/>
      <c r="U24" s="217"/>
      <c r="V24" s="217"/>
      <c r="W24" s="217"/>
      <c r="X24" s="27"/>
      <c r="Y24" s="27"/>
      <c r="Z24" s="27"/>
      <c r="AA24" s="27"/>
      <c r="AE24" s="29"/>
      <c r="AF24" s="108"/>
      <c r="AG24" s="109">
        <f t="shared" si="15"/>
        <v>0</v>
      </c>
      <c r="AH24" s="29"/>
      <c r="AI24" s="108"/>
      <c r="AJ24" s="109">
        <f t="shared" si="16"/>
        <v>0</v>
      </c>
      <c r="AK24" s="29"/>
      <c r="AL24" s="108"/>
      <c r="AM24" s="109">
        <f t="shared" si="17"/>
        <v>0</v>
      </c>
      <c r="AN24" s="109"/>
    </row>
    <row r="25" spans="2:40" ht="15" customHeight="1">
      <c r="B25" s="22">
        <v>3</v>
      </c>
      <c r="C25" s="206"/>
      <c r="D25" s="206"/>
      <c r="E25" s="61"/>
      <c r="F25" s="235"/>
      <c r="G25" s="235"/>
      <c r="H25" s="235"/>
      <c r="I25" s="236"/>
      <c r="J25" s="236"/>
      <c r="K25" s="236"/>
      <c r="L25" s="236"/>
      <c r="M25" s="207"/>
      <c r="N25" s="207"/>
      <c r="O25" s="207"/>
      <c r="P25" s="207"/>
      <c r="Q25" s="206"/>
      <c r="R25" s="206"/>
      <c r="S25" s="206"/>
      <c r="T25" s="217"/>
      <c r="U25" s="217"/>
      <c r="V25" s="217"/>
      <c r="W25" s="217"/>
      <c r="X25" s="27"/>
      <c r="Y25" s="27"/>
      <c r="Z25" s="27"/>
      <c r="AA25" s="27"/>
      <c r="AE25" s="29"/>
      <c r="AF25" s="108"/>
      <c r="AG25" s="109">
        <f t="shared" si="15"/>
        <v>0</v>
      </c>
      <c r="AH25" s="29"/>
      <c r="AI25" s="108"/>
      <c r="AJ25" s="109">
        <f t="shared" si="16"/>
        <v>0</v>
      </c>
      <c r="AK25" s="29"/>
      <c r="AL25" s="108"/>
      <c r="AM25" s="109">
        <f t="shared" si="17"/>
        <v>0</v>
      </c>
      <c r="AN25" s="109"/>
    </row>
    <row r="26" spans="2:40" ht="15" customHeight="1">
      <c r="B26" s="19" t="s">
        <v>146</v>
      </c>
      <c r="C26" s="206" t="s">
        <v>143</v>
      </c>
      <c r="D26" s="206"/>
      <c r="E26" s="20" t="s">
        <v>144</v>
      </c>
      <c r="F26" s="235"/>
      <c r="G26" s="235"/>
      <c r="H26" s="235"/>
      <c r="I26" s="236"/>
      <c r="J26" s="236"/>
      <c r="K26" s="236"/>
      <c r="L26" s="236"/>
      <c r="M26" s="207"/>
      <c r="N26" s="207"/>
      <c r="O26" s="207"/>
      <c r="P26" s="207"/>
      <c r="Q26" s="206"/>
      <c r="R26" s="206"/>
      <c r="S26" s="206"/>
      <c r="T26" s="217"/>
      <c r="U26" s="217"/>
      <c r="V26" s="217"/>
      <c r="W26" s="217"/>
      <c r="X26" s="27"/>
      <c r="Y26" s="27"/>
      <c r="Z26" s="27"/>
      <c r="AA26" s="27"/>
      <c r="AE26" s="29"/>
      <c r="AF26" s="108"/>
      <c r="AG26" s="109">
        <f t="shared" si="15"/>
        <v>0</v>
      </c>
      <c r="AH26" s="29"/>
      <c r="AI26" s="108"/>
      <c r="AJ26" s="109">
        <f t="shared" si="16"/>
        <v>0</v>
      </c>
      <c r="AK26" s="29"/>
      <c r="AL26" s="108"/>
      <c r="AM26" s="109">
        <f t="shared" si="17"/>
        <v>0</v>
      </c>
      <c r="AN26" s="109"/>
    </row>
    <row r="27" spans="2:40" ht="15" customHeight="1">
      <c r="B27" s="19" t="s">
        <v>147</v>
      </c>
      <c r="C27" s="206" t="s">
        <v>121</v>
      </c>
      <c r="D27" s="206"/>
      <c r="E27" s="20" t="s">
        <v>122</v>
      </c>
      <c r="F27" s="235"/>
      <c r="G27" s="235"/>
      <c r="H27" s="235"/>
      <c r="I27" s="236"/>
      <c r="J27" s="236"/>
      <c r="K27" s="236"/>
      <c r="L27" s="236"/>
      <c r="M27" s="207"/>
      <c r="N27" s="207"/>
      <c r="O27" s="207"/>
      <c r="P27" s="207"/>
      <c r="Q27" s="206"/>
      <c r="R27" s="206"/>
      <c r="S27" s="206"/>
      <c r="T27" s="217"/>
      <c r="U27" s="217"/>
      <c r="V27" s="217"/>
      <c r="W27" s="217"/>
      <c r="X27" s="27"/>
      <c r="Y27" s="27"/>
      <c r="Z27" s="27"/>
      <c r="AA27" s="27"/>
      <c r="AE27" s="29"/>
      <c r="AF27" s="108"/>
      <c r="AG27" s="109">
        <f t="shared" si="15"/>
        <v>0</v>
      </c>
      <c r="AH27" s="29"/>
      <c r="AI27" s="108"/>
      <c r="AJ27" s="109">
        <f t="shared" si="16"/>
        <v>0</v>
      </c>
      <c r="AK27" s="29"/>
      <c r="AL27" s="108"/>
      <c r="AM27" s="109">
        <f t="shared" si="17"/>
        <v>0</v>
      </c>
      <c r="AN27" s="109"/>
    </row>
    <row r="28" spans="2:40" ht="15" customHeight="1">
      <c r="B28" s="19" t="s">
        <v>148</v>
      </c>
      <c r="C28" s="206" t="s">
        <v>197</v>
      </c>
      <c r="D28" s="206"/>
      <c r="E28" s="20" t="s">
        <v>198</v>
      </c>
      <c r="F28" s="226"/>
      <c r="G28" s="226"/>
      <c r="H28" s="226"/>
      <c r="I28" s="237" t="s">
        <v>39</v>
      </c>
      <c r="J28" s="237"/>
      <c r="K28" s="237"/>
      <c r="L28" s="237"/>
      <c r="M28" s="208" t="s">
        <v>143</v>
      </c>
      <c r="N28" s="209"/>
      <c r="O28" s="209"/>
      <c r="P28" s="221"/>
      <c r="Q28" s="206" t="s">
        <v>144</v>
      </c>
      <c r="R28" s="206"/>
      <c r="S28" s="206"/>
      <c r="T28" s="217"/>
      <c r="U28" s="217"/>
      <c r="V28" s="217"/>
      <c r="W28" s="217"/>
      <c r="X28" s="27"/>
      <c r="Y28" s="27"/>
      <c r="Z28" s="27"/>
      <c r="AA28" s="27"/>
      <c r="AE28" s="29"/>
      <c r="AF28" s="108"/>
      <c r="AG28" s="109">
        <f t="shared" si="15"/>
        <v>0</v>
      </c>
      <c r="AH28" s="29"/>
      <c r="AI28" s="108"/>
      <c r="AJ28" s="109">
        <f t="shared" si="16"/>
        <v>0</v>
      </c>
      <c r="AK28" s="29"/>
      <c r="AL28" s="108"/>
      <c r="AM28" s="109">
        <f t="shared" si="17"/>
        <v>0</v>
      </c>
      <c r="AN28" s="109"/>
    </row>
    <row r="29" spans="2:40" ht="15" customHeight="1" thickBot="1">
      <c r="B29" s="23" t="s">
        <v>40</v>
      </c>
      <c r="C29" s="204" t="s">
        <v>50</v>
      </c>
      <c r="D29" s="204"/>
      <c r="E29" s="24" t="s">
        <v>51</v>
      </c>
      <c r="F29" s="224"/>
      <c r="G29" s="224"/>
      <c r="H29" s="224"/>
      <c r="I29" s="238" t="s">
        <v>40</v>
      </c>
      <c r="J29" s="238"/>
      <c r="K29" s="238"/>
      <c r="L29" s="238"/>
      <c r="M29" s="205" t="s">
        <v>212</v>
      </c>
      <c r="N29" s="205"/>
      <c r="O29" s="205"/>
      <c r="P29" s="205"/>
      <c r="Q29" s="204" t="s">
        <v>222</v>
      </c>
      <c r="R29" s="204"/>
      <c r="S29" s="204"/>
      <c r="T29" s="220"/>
      <c r="U29" s="220"/>
      <c r="V29" s="220"/>
      <c r="W29" s="220"/>
      <c r="X29" s="27"/>
      <c r="Y29" s="27"/>
      <c r="Z29" s="27"/>
      <c r="AA29" s="27"/>
      <c r="AE29" s="29"/>
      <c r="AF29" s="108"/>
      <c r="AG29" s="109">
        <f t="shared" si="15"/>
        <v>0</v>
      </c>
      <c r="AH29" s="29"/>
      <c r="AI29" s="108"/>
      <c r="AJ29" s="109">
        <f t="shared" si="16"/>
        <v>0</v>
      </c>
      <c r="AK29" s="29"/>
      <c r="AL29" s="108"/>
      <c r="AM29" s="109">
        <f t="shared" si="17"/>
        <v>0</v>
      </c>
      <c r="AN29" s="109"/>
    </row>
    <row r="30" spans="31:40" ht="15" customHeight="1">
      <c r="AE30" s="29"/>
      <c r="AF30" s="108"/>
      <c r="AG30" s="109">
        <f t="shared" si="15"/>
        <v>0</v>
      </c>
      <c r="AH30" s="29"/>
      <c r="AI30" s="108"/>
      <c r="AJ30" s="109">
        <f t="shared" si="16"/>
        <v>0</v>
      </c>
      <c r="AK30" s="29"/>
      <c r="AL30" s="108"/>
      <c r="AM30" s="109">
        <f t="shared" si="17"/>
        <v>0</v>
      </c>
      <c r="AN30" s="109"/>
    </row>
    <row r="31" spans="31:40" ht="12.75">
      <c r="AE31" s="29"/>
      <c r="AF31" s="108"/>
      <c r="AG31" s="109">
        <f t="shared" si="15"/>
        <v>0</v>
      </c>
      <c r="AH31" s="29"/>
      <c r="AI31" s="108"/>
      <c r="AJ31" s="109">
        <f t="shared" si="16"/>
        <v>0</v>
      </c>
      <c r="AK31" s="29"/>
      <c r="AL31" s="108"/>
      <c r="AM31" s="109">
        <f t="shared" si="17"/>
        <v>0</v>
      </c>
      <c r="AN31" s="109"/>
    </row>
    <row r="32" spans="31:40" ht="12.75">
      <c r="AE32" s="29"/>
      <c r="AF32" s="108"/>
      <c r="AG32" s="109">
        <f t="shared" si="15"/>
        <v>0</v>
      </c>
      <c r="AH32" s="29"/>
      <c r="AI32" s="108"/>
      <c r="AJ32" s="109">
        <f t="shared" si="16"/>
        <v>0</v>
      </c>
      <c r="AK32" s="29"/>
      <c r="AL32" s="108"/>
      <c r="AM32" s="109">
        <f t="shared" si="17"/>
        <v>0</v>
      </c>
      <c r="AN32" s="109"/>
    </row>
    <row r="33" spans="31:40" ht="12.75">
      <c r="AE33" s="29"/>
      <c r="AF33" s="108"/>
      <c r="AG33" s="109">
        <f t="shared" si="15"/>
        <v>0</v>
      </c>
      <c r="AH33" s="29"/>
      <c r="AI33" s="108"/>
      <c r="AJ33" s="109">
        <f t="shared" si="16"/>
        <v>0</v>
      </c>
      <c r="AK33" s="29"/>
      <c r="AL33" s="108"/>
      <c r="AM33" s="109">
        <f t="shared" si="17"/>
        <v>0</v>
      </c>
      <c r="AN33" s="109"/>
    </row>
    <row r="34" spans="31:40" ht="12.75">
      <c r="AE34" s="29"/>
      <c r="AF34" s="108"/>
      <c r="AG34" s="109">
        <f t="shared" si="15"/>
        <v>0</v>
      </c>
      <c r="AH34" s="29"/>
      <c r="AI34" s="108"/>
      <c r="AJ34" s="109">
        <f t="shared" si="16"/>
        <v>0</v>
      </c>
      <c r="AK34" s="29"/>
      <c r="AL34" s="108"/>
      <c r="AM34" s="109">
        <f t="shared" si="17"/>
        <v>0</v>
      </c>
      <c r="AN34" s="109"/>
    </row>
    <row r="35" spans="31:40" ht="12.75">
      <c r="AE35" s="29"/>
      <c r="AF35" s="108"/>
      <c r="AG35" s="109">
        <f t="shared" si="15"/>
        <v>0</v>
      </c>
      <c r="AH35" s="29"/>
      <c r="AI35" s="108"/>
      <c r="AJ35" s="109">
        <f t="shared" si="16"/>
        <v>0</v>
      </c>
      <c r="AK35" s="29"/>
      <c r="AL35" s="108"/>
      <c r="AM35" s="109">
        <f t="shared" si="17"/>
        <v>0</v>
      </c>
      <c r="AN35" s="109"/>
    </row>
    <row r="36" spans="31:40" ht="12.75">
      <c r="AE36" s="29"/>
      <c r="AF36" s="108"/>
      <c r="AG36" s="109">
        <f t="shared" si="15"/>
        <v>0</v>
      </c>
      <c r="AH36" s="29"/>
      <c r="AI36" s="108"/>
      <c r="AJ36" s="109">
        <f t="shared" si="16"/>
        <v>0</v>
      </c>
      <c r="AK36" s="29"/>
      <c r="AL36" s="108"/>
      <c r="AM36" s="109">
        <f t="shared" si="17"/>
        <v>0</v>
      </c>
      <c r="AN36" s="109"/>
    </row>
    <row r="37" spans="31:40" ht="12.75">
      <c r="AE37" s="29"/>
      <c r="AF37" s="108"/>
      <c r="AG37" s="109">
        <f t="shared" si="15"/>
        <v>0</v>
      </c>
      <c r="AH37" s="29"/>
      <c r="AI37" s="108"/>
      <c r="AJ37" s="109">
        <f t="shared" si="16"/>
        <v>0</v>
      </c>
      <c r="AK37" s="29"/>
      <c r="AL37" s="108"/>
      <c r="AM37" s="109">
        <f t="shared" si="17"/>
        <v>0</v>
      </c>
      <c r="AN37" s="109"/>
    </row>
    <row r="38" spans="31:40" ht="12.75">
      <c r="AE38" s="29"/>
      <c r="AF38" s="108"/>
      <c r="AG38" s="109">
        <f t="shared" si="15"/>
        <v>0</v>
      </c>
      <c r="AH38" s="29"/>
      <c r="AI38" s="108"/>
      <c r="AJ38" s="109">
        <f t="shared" si="16"/>
        <v>0</v>
      </c>
      <c r="AK38" s="29"/>
      <c r="AL38" s="108"/>
      <c r="AM38" s="109">
        <f t="shared" si="17"/>
        <v>0</v>
      </c>
      <c r="AN38" s="109"/>
    </row>
    <row r="39" spans="31:40" ht="12.75">
      <c r="AE39" s="29"/>
      <c r="AF39" s="108"/>
      <c r="AG39" s="109">
        <f t="shared" si="15"/>
        <v>0</v>
      </c>
      <c r="AH39" s="29"/>
      <c r="AI39" s="108"/>
      <c r="AJ39" s="109">
        <f t="shared" si="16"/>
        <v>0</v>
      </c>
      <c r="AK39" s="29"/>
      <c r="AL39" s="108"/>
      <c r="AM39" s="109">
        <f t="shared" si="17"/>
        <v>0</v>
      </c>
      <c r="AN39" s="109"/>
    </row>
    <row r="40" spans="31:40" ht="12.75">
      <c r="AE40" s="29"/>
      <c r="AF40" s="108"/>
      <c r="AG40" s="109">
        <f t="shared" si="15"/>
        <v>0</v>
      </c>
      <c r="AH40" s="29"/>
      <c r="AI40" s="108"/>
      <c r="AJ40" s="109">
        <f t="shared" si="16"/>
        <v>0</v>
      </c>
      <c r="AK40" s="29"/>
      <c r="AL40" s="108"/>
      <c r="AM40" s="109">
        <f t="shared" si="17"/>
        <v>0</v>
      </c>
      <c r="AN40" s="109"/>
    </row>
    <row r="41" spans="31:40" ht="12.75">
      <c r="AE41" s="29"/>
      <c r="AF41" s="108"/>
      <c r="AG41" s="109">
        <f t="shared" si="15"/>
        <v>0</v>
      </c>
      <c r="AH41" s="29"/>
      <c r="AI41" s="108"/>
      <c r="AJ41" s="109">
        <f t="shared" si="16"/>
        <v>0</v>
      </c>
      <c r="AK41" s="29"/>
      <c r="AL41" s="108"/>
      <c r="AM41" s="109">
        <f t="shared" si="17"/>
        <v>0</v>
      </c>
      <c r="AN41" s="109"/>
    </row>
    <row r="42" spans="31:40" ht="12.75">
      <c r="AE42" s="29"/>
      <c r="AF42" s="108"/>
      <c r="AG42" s="109">
        <f t="shared" si="15"/>
        <v>0</v>
      </c>
      <c r="AH42" s="29"/>
      <c r="AI42" s="108"/>
      <c r="AJ42" s="109">
        <f t="shared" si="16"/>
        <v>0</v>
      </c>
      <c r="AK42" s="29"/>
      <c r="AL42" s="108"/>
      <c r="AM42" s="109">
        <f t="shared" si="17"/>
        <v>0</v>
      </c>
      <c r="AN42" s="109"/>
    </row>
    <row r="43" spans="31:40" ht="12.75">
      <c r="AE43" s="29"/>
      <c r="AF43" s="108"/>
      <c r="AG43" s="109">
        <f t="shared" si="15"/>
        <v>0</v>
      </c>
      <c r="AH43" s="29"/>
      <c r="AI43" s="108"/>
      <c r="AJ43" s="109">
        <f t="shared" si="16"/>
        <v>0</v>
      </c>
      <c r="AK43" s="29"/>
      <c r="AL43" s="108"/>
      <c r="AM43" s="109">
        <f t="shared" si="17"/>
        <v>0</v>
      </c>
      <c r="AN43" s="109"/>
    </row>
    <row r="44" spans="31:40" ht="12.75">
      <c r="AE44" s="29"/>
      <c r="AF44" s="108"/>
      <c r="AG44" s="109">
        <f t="shared" si="15"/>
        <v>0</v>
      </c>
      <c r="AH44" s="29"/>
      <c r="AI44" s="108"/>
      <c r="AJ44" s="109">
        <f t="shared" si="16"/>
        <v>0</v>
      </c>
      <c r="AK44" s="29"/>
      <c r="AL44" s="108"/>
      <c r="AM44" s="109">
        <f t="shared" si="17"/>
        <v>0</v>
      </c>
      <c r="AN44" s="109"/>
    </row>
  </sheetData>
  <mergeCells count="79">
    <mergeCell ref="AK2:AM2"/>
    <mergeCell ref="AK3:AL3"/>
    <mergeCell ref="AK4:AL4"/>
    <mergeCell ref="AE3:AF3"/>
    <mergeCell ref="AE4:AF4"/>
    <mergeCell ref="AE2:AG2"/>
    <mergeCell ref="AH2:AJ2"/>
    <mergeCell ref="AH3:AI3"/>
    <mergeCell ref="AH4:AI4"/>
    <mergeCell ref="Q29:S29"/>
    <mergeCell ref="T29:W29"/>
    <mergeCell ref="C28:D28"/>
    <mergeCell ref="F28:H28"/>
    <mergeCell ref="C29:D29"/>
    <mergeCell ref="F29:H29"/>
    <mergeCell ref="I29:L29"/>
    <mergeCell ref="M29:P29"/>
    <mergeCell ref="I28:L28"/>
    <mergeCell ref="M28:P28"/>
    <mergeCell ref="Q26:S26"/>
    <mergeCell ref="T26:W26"/>
    <mergeCell ref="Q27:S27"/>
    <mergeCell ref="T27:W27"/>
    <mergeCell ref="Q28:S28"/>
    <mergeCell ref="T28:W28"/>
    <mergeCell ref="C27:D27"/>
    <mergeCell ref="F27:H27"/>
    <mergeCell ref="I27:L27"/>
    <mergeCell ref="M27:P27"/>
    <mergeCell ref="C26:D26"/>
    <mergeCell ref="F26:H26"/>
    <mergeCell ref="I26:L26"/>
    <mergeCell ref="M26:P26"/>
    <mergeCell ref="Q25:S25"/>
    <mergeCell ref="T25:W25"/>
    <mergeCell ref="C24:D24"/>
    <mergeCell ref="F24:H24"/>
    <mergeCell ref="C25:D25"/>
    <mergeCell ref="F25:H25"/>
    <mergeCell ref="I25:L25"/>
    <mergeCell ref="M25:P25"/>
    <mergeCell ref="I24:L24"/>
    <mergeCell ref="M24:P24"/>
    <mergeCell ref="Q24:S24"/>
    <mergeCell ref="T24:W24"/>
    <mergeCell ref="C23:D23"/>
    <mergeCell ref="F23:H23"/>
    <mergeCell ref="I23:L23"/>
    <mergeCell ref="M23:P23"/>
    <mergeCell ref="Q23:S23"/>
    <mergeCell ref="T23:W23"/>
    <mergeCell ref="AA6:AA7"/>
    <mergeCell ref="C22:D22"/>
    <mergeCell ref="F22:H22"/>
    <mergeCell ref="I22:L22"/>
    <mergeCell ref="M22:P22"/>
    <mergeCell ref="Q22:S22"/>
    <mergeCell ref="T22:W22"/>
    <mergeCell ref="P6:P7"/>
    <mergeCell ref="Q6:S6"/>
    <mergeCell ref="T6:Y6"/>
    <mergeCell ref="Z6:Z7"/>
    <mergeCell ref="J6:J7"/>
    <mergeCell ref="K6:K7"/>
    <mergeCell ref="L6:N6"/>
    <mergeCell ref="O6:O7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AE6:AG6"/>
    <mergeCell ref="AH6:AJ6"/>
    <mergeCell ref="AK6:AM6"/>
    <mergeCell ref="AC6:AC7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5"/>
  <sheetViews>
    <sheetView workbookViewId="0" topLeftCell="A1">
      <selection activeCell="U11" sqref="U11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  <col min="31" max="32" width="4.625" style="0" bestFit="1" customWidth="1"/>
    <col min="33" max="33" width="7.00390625" style="0" bestFit="1" customWidth="1"/>
    <col min="34" max="35" width="4.625" style="0" bestFit="1" customWidth="1"/>
    <col min="36" max="36" width="7.00390625" style="0" bestFit="1" customWidth="1"/>
    <col min="37" max="38" width="4.625" style="0" bestFit="1" customWidth="1"/>
    <col min="39" max="39" width="7.00390625" style="0" bestFit="1" customWidth="1"/>
  </cols>
  <sheetData>
    <row r="1" spans="1:20" ht="15" customHeight="1" thickBot="1">
      <c r="A1" s="203" t="s">
        <v>180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P1" s="83"/>
      <c r="Q1" s="83"/>
      <c r="R1" s="83"/>
      <c r="S1" s="83"/>
      <c r="T1" s="83"/>
    </row>
    <row r="2" spans="1:39" ht="15" customHeight="1">
      <c r="A2" s="203" t="s">
        <v>191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P2" s="83"/>
      <c r="Q2" s="82"/>
      <c r="R2" s="83"/>
      <c r="S2" s="83"/>
      <c r="T2" s="83"/>
      <c r="U2" s="82"/>
      <c r="V2" s="83"/>
      <c r="AE2" s="227" t="s">
        <v>128</v>
      </c>
      <c r="AF2" s="228"/>
      <c r="AG2" s="229"/>
      <c r="AH2" s="227" t="s">
        <v>129</v>
      </c>
      <c r="AI2" s="228"/>
      <c r="AJ2" s="229"/>
      <c r="AK2" s="227" t="s">
        <v>130</v>
      </c>
      <c r="AL2" s="228"/>
      <c r="AM2" s="229"/>
    </row>
    <row r="3" spans="1:39" ht="19.5" customHeight="1">
      <c r="A3" s="183" t="s">
        <v>167</v>
      </c>
      <c r="B3" s="183"/>
      <c r="C3" s="2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84"/>
      <c r="Q3" s="82"/>
      <c r="R3" s="83"/>
      <c r="S3" s="84"/>
      <c r="T3" s="84"/>
      <c r="U3" s="82"/>
      <c r="V3" s="83"/>
      <c r="W3" s="14"/>
      <c r="X3" s="14"/>
      <c r="AE3" s="239" t="s">
        <v>133</v>
      </c>
      <c r="AF3" s="240"/>
      <c r="AG3" s="133">
        <f>MAX(AG8:AG31)*1.5</f>
        <v>0</v>
      </c>
      <c r="AH3" s="239" t="s">
        <v>133</v>
      </c>
      <c r="AI3" s="240"/>
      <c r="AJ3" s="133">
        <f>MAX(AJ8:AJ31)*1.5</f>
        <v>0</v>
      </c>
      <c r="AK3" s="239" t="s">
        <v>133</v>
      </c>
      <c r="AL3" s="240"/>
      <c r="AM3" s="133">
        <f>MAX(AM8:AM31)*1.5</f>
        <v>0</v>
      </c>
    </row>
    <row r="4" spans="1:39" ht="19.5" customHeight="1" thickBot="1">
      <c r="A4" s="183"/>
      <c r="B4" s="183"/>
      <c r="C4" s="2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87"/>
      <c r="Q4" s="116"/>
      <c r="R4" s="84"/>
      <c r="S4" s="84"/>
      <c r="T4" s="84"/>
      <c r="U4" s="84"/>
      <c r="V4" s="84"/>
      <c r="W4" s="14"/>
      <c r="X4" s="14"/>
      <c r="AE4" s="241" t="s">
        <v>134</v>
      </c>
      <c r="AF4" s="242"/>
      <c r="AG4" s="134">
        <f>MAX(AG8:AG31)*2</f>
        <v>0</v>
      </c>
      <c r="AH4" s="241" t="s">
        <v>134</v>
      </c>
      <c r="AI4" s="242"/>
      <c r="AJ4" s="134">
        <f>MAX(AJ8:AJ31)*2</f>
        <v>0</v>
      </c>
      <c r="AK4" s="241" t="s">
        <v>134</v>
      </c>
      <c r="AL4" s="242"/>
      <c r="AM4" s="134">
        <f>MAX(AM8:AM31)*2</f>
        <v>0</v>
      </c>
    </row>
    <row r="5" spans="28:30" ht="12" customHeight="1" thickBot="1">
      <c r="AB5" s="15"/>
      <c r="AC5" s="15"/>
      <c r="AD5" s="15"/>
    </row>
    <row r="6" spans="1:39" ht="12.75" customHeight="1" thickBot="1">
      <c r="A6" s="193" t="s">
        <v>24</v>
      </c>
      <c r="B6" s="196" t="s">
        <v>25</v>
      </c>
      <c r="C6" s="196" t="s">
        <v>9</v>
      </c>
      <c r="D6" s="196" t="s">
        <v>26</v>
      </c>
      <c r="E6" s="196" t="s">
        <v>27</v>
      </c>
      <c r="F6" s="196" t="s">
        <v>28</v>
      </c>
      <c r="G6" s="39" t="s">
        <v>81</v>
      </c>
      <c r="H6" s="39" t="s">
        <v>59</v>
      </c>
      <c r="I6" s="40" t="s">
        <v>60</v>
      </c>
      <c r="J6" s="194" t="s">
        <v>61</v>
      </c>
      <c r="K6" s="194" t="s">
        <v>82</v>
      </c>
      <c r="L6" s="216" t="s">
        <v>29</v>
      </c>
      <c r="M6" s="216"/>
      <c r="N6" s="216"/>
      <c r="O6" s="194" t="s">
        <v>30</v>
      </c>
      <c r="P6" s="194" t="s">
        <v>83</v>
      </c>
      <c r="Q6" s="231" t="s">
        <v>62</v>
      </c>
      <c r="R6" s="231"/>
      <c r="S6" s="232"/>
      <c r="T6" s="233" t="s">
        <v>63</v>
      </c>
      <c r="U6" s="234"/>
      <c r="V6" s="234"/>
      <c r="W6" s="234"/>
      <c r="X6" s="234"/>
      <c r="Y6" s="234"/>
      <c r="Z6" s="194" t="s">
        <v>64</v>
      </c>
      <c r="AA6" s="211" t="s">
        <v>31</v>
      </c>
      <c r="AB6" s="15"/>
      <c r="AC6" s="230" t="s">
        <v>110</v>
      </c>
      <c r="AD6" s="15"/>
      <c r="AE6" s="227" t="s">
        <v>128</v>
      </c>
      <c r="AF6" s="228"/>
      <c r="AG6" s="229"/>
      <c r="AH6" s="227" t="s">
        <v>129</v>
      </c>
      <c r="AI6" s="228"/>
      <c r="AJ6" s="229"/>
      <c r="AK6" s="227" t="s">
        <v>130</v>
      </c>
      <c r="AL6" s="228"/>
      <c r="AM6" s="229"/>
    </row>
    <row r="7" spans="1:39" ht="15" thickBot="1">
      <c r="A7" s="193"/>
      <c r="B7" s="196"/>
      <c r="C7" s="196"/>
      <c r="D7" s="196"/>
      <c r="E7" s="196"/>
      <c r="F7" s="196"/>
      <c r="G7" s="41" t="s">
        <v>65</v>
      </c>
      <c r="H7" s="41" t="s">
        <v>84</v>
      </c>
      <c r="I7" s="41" t="s">
        <v>66</v>
      </c>
      <c r="J7" s="194"/>
      <c r="K7" s="194"/>
      <c r="L7" s="16" t="s">
        <v>32</v>
      </c>
      <c r="M7" s="16" t="s">
        <v>33</v>
      </c>
      <c r="N7" s="16" t="s">
        <v>34</v>
      </c>
      <c r="O7" s="194"/>
      <c r="P7" s="194"/>
      <c r="Q7" s="42" t="s">
        <v>67</v>
      </c>
      <c r="R7" s="42" t="s">
        <v>68</v>
      </c>
      <c r="S7" s="43" t="s">
        <v>69</v>
      </c>
      <c r="T7" s="44" t="s">
        <v>32</v>
      </c>
      <c r="U7" s="35" t="s">
        <v>70</v>
      </c>
      <c r="V7" s="16" t="s">
        <v>33</v>
      </c>
      <c r="W7" s="16" t="s">
        <v>70</v>
      </c>
      <c r="X7" s="16" t="s">
        <v>34</v>
      </c>
      <c r="Y7" s="16" t="s">
        <v>70</v>
      </c>
      <c r="Z7" s="194"/>
      <c r="AA7" s="211"/>
      <c r="AB7" s="15"/>
      <c r="AC7" s="230"/>
      <c r="AD7" s="15"/>
      <c r="AE7" s="120" t="s">
        <v>125</v>
      </c>
      <c r="AF7" s="122" t="s">
        <v>126</v>
      </c>
      <c r="AG7" s="123" t="s">
        <v>127</v>
      </c>
      <c r="AH7" s="120" t="s">
        <v>125</v>
      </c>
      <c r="AI7" s="122" t="s">
        <v>126</v>
      </c>
      <c r="AJ7" s="123" t="s">
        <v>127</v>
      </c>
      <c r="AK7" s="120" t="s">
        <v>125</v>
      </c>
      <c r="AL7" s="122" t="s">
        <v>126</v>
      </c>
      <c r="AM7" s="123" t="s">
        <v>127</v>
      </c>
    </row>
    <row r="8" spans="1:39" ht="15" customHeight="1">
      <c r="A8" s="124">
        <v>1</v>
      </c>
      <c r="B8" s="164" t="s">
        <v>88</v>
      </c>
      <c r="C8" s="176" t="s">
        <v>89</v>
      </c>
      <c r="D8" s="177" t="s">
        <v>117</v>
      </c>
      <c r="E8" s="178" t="s">
        <v>90</v>
      </c>
      <c r="F8" s="179" t="s">
        <v>91</v>
      </c>
      <c r="G8" s="165">
        <v>871</v>
      </c>
      <c r="H8" s="166">
        <v>0.862</v>
      </c>
      <c r="I8" s="167">
        <v>11.11</v>
      </c>
      <c r="J8" s="46">
        <f aca="true" t="shared" si="0" ref="J8:J15">G8*SQRT(H8)/(456*POWER(I8,1/3))</f>
        <v>0.7947592518601503</v>
      </c>
      <c r="K8" s="46">
        <f aca="true" t="shared" si="1" ref="K8:K15">IF(J8&gt;1,J8/J8^(2*LOG10(J8)),J8*J8^(2*LOG10(J8)))</f>
        <v>0.8320347526021393</v>
      </c>
      <c r="L8" s="37">
        <v>89</v>
      </c>
      <c r="M8" s="37">
        <v>89</v>
      </c>
      <c r="N8" s="37">
        <v>89</v>
      </c>
      <c r="O8" s="47">
        <f aca="true" t="shared" si="2" ref="O8:O13">AVERAGE(L8:N8)</f>
        <v>89</v>
      </c>
      <c r="P8" s="46">
        <f aca="true" t="shared" si="3" ref="P8:P15">K8-(O8/200)</f>
        <v>0.3870347526021393</v>
      </c>
      <c r="Q8" s="48">
        <v>3240</v>
      </c>
      <c r="R8" s="48">
        <v>2723</v>
      </c>
      <c r="S8" s="113">
        <v>3003</v>
      </c>
      <c r="T8" s="124">
        <f aca="true" t="shared" si="4" ref="T8:T15">P8*Q8</f>
        <v>1253.9925984309314</v>
      </c>
      <c r="U8" s="136">
        <f aca="true" t="shared" si="5" ref="U8:U15">RANK(T8,$T$8:$T$83,1)</f>
        <v>1</v>
      </c>
      <c r="V8" s="125">
        <f aca="true" t="shared" si="6" ref="V8:V15">P8*R8</f>
        <v>1053.8956313356255</v>
      </c>
      <c r="W8" s="139">
        <f aca="true" t="shared" si="7" ref="W8:W15">RANK(V8,$V$8:$V$83,1)</f>
        <v>1</v>
      </c>
      <c r="X8" s="125">
        <f aca="true" t="shared" si="8" ref="X8:X15">P8*S8</f>
        <v>1162.2653620642243</v>
      </c>
      <c r="Y8" s="104">
        <f aca="true" t="shared" si="9" ref="Y8:Y15">RANK(X8,$X$8:$X$83,1)</f>
        <v>2</v>
      </c>
      <c r="Z8" s="126">
        <f aca="true" t="shared" si="10" ref="Z8:Z15">U8+W8+Y8-(MAX(U8,W8,Y8))</f>
        <v>2</v>
      </c>
      <c r="AA8" s="127">
        <f aca="true" t="shared" si="11" ref="AA8:AA15">A8</f>
        <v>1</v>
      </c>
      <c r="AB8" s="15"/>
      <c r="AC8" s="93">
        <f aca="true" t="shared" si="12" ref="AC8:AC15">MAX(U8,W8,Y8)</f>
        <v>2</v>
      </c>
      <c r="AD8" s="15"/>
      <c r="AE8" s="120"/>
      <c r="AF8" s="121"/>
      <c r="AG8" s="135">
        <f aca="true" t="shared" si="13" ref="AG8:AG55">+AE8*60+AF8</f>
        <v>0</v>
      </c>
      <c r="AH8" s="120"/>
      <c r="AI8" s="121"/>
      <c r="AJ8" s="135">
        <f aca="true" t="shared" si="14" ref="AJ8:AJ55">+AH8*60+AI8</f>
        <v>0</v>
      </c>
      <c r="AK8" s="120"/>
      <c r="AL8" s="121"/>
      <c r="AM8" s="135">
        <f aca="true" t="shared" si="15" ref="AM8:AM55">+AK8*60+AL8</f>
        <v>0</v>
      </c>
    </row>
    <row r="9" spans="1:39" ht="15" customHeight="1">
      <c r="A9" s="96">
        <v>2</v>
      </c>
      <c r="B9" s="57" t="s">
        <v>71</v>
      </c>
      <c r="C9" s="72" t="s">
        <v>101</v>
      </c>
      <c r="D9" s="69" t="s">
        <v>103</v>
      </c>
      <c r="E9" s="73" t="s">
        <v>160</v>
      </c>
      <c r="F9" s="50" t="s">
        <v>161</v>
      </c>
      <c r="G9" s="63">
        <v>920</v>
      </c>
      <c r="H9" s="64">
        <v>0.69</v>
      </c>
      <c r="I9" s="65">
        <v>9.3</v>
      </c>
      <c r="J9" s="54">
        <f t="shared" si="0"/>
        <v>0.7969294579731275</v>
      </c>
      <c r="K9" s="54">
        <f t="shared" si="1"/>
        <v>0.8334047289790145</v>
      </c>
      <c r="L9" s="36">
        <v>60</v>
      </c>
      <c r="M9" s="36">
        <v>55</v>
      </c>
      <c r="N9" s="36">
        <v>66</v>
      </c>
      <c r="O9" s="55">
        <f t="shared" si="2"/>
        <v>60.333333333333336</v>
      </c>
      <c r="P9" s="54">
        <f t="shared" si="3"/>
        <v>0.5317380623123478</v>
      </c>
      <c r="Q9" s="56">
        <v>2643</v>
      </c>
      <c r="R9" s="56">
        <v>2146</v>
      </c>
      <c r="S9" s="114">
        <v>2389</v>
      </c>
      <c r="T9" s="96">
        <f t="shared" si="4"/>
        <v>1405.383698691535</v>
      </c>
      <c r="U9" s="137">
        <f t="shared" si="5"/>
        <v>2</v>
      </c>
      <c r="V9" s="97">
        <f t="shared" si="6"/>
        <v>1141.1098817222983</v>
      </c>
      <c r="W9" s="140">
        <f t="shared" si="7"/>
        <v>2</v>
      </c>
      <c r="X9" s="97">
        <f t="shared" si="8"/>
        <v>1270.322230864199</v>
      </c>
      <c r="Y9" s="105">
        <f t="shared" si="9"/>
        <v>3</v>
      </c>
      <c r="Z9" s="98">
        <f t="shared" si="10"/>
        <v>4</v>
      </c>
      <c r="AA9" s="99">
        <f t="shared" si="11"/>
        <v>2</v>
      </c>
      <c r="AB9" s="15"/>
      <c r="AC9" s="93">
        <f t="shared" si="12"/>
        <v>3</v>
      </c>
      <c r="AD9" s="15"/>
      <c r="AE9" s="120"/>
      <c r="AF9" s="121"/>
      <c r="AG9" s="135">
        <f t="shared" si="13"/>
        <v>0</v>
      </c>
      <c r="AH9" s="120"/>
      <c r="AI9" s="121"/>
      <c r="AJ9" s="135">
        <f t="shared" si="14"/>
        <v>0</v>
      </c>
      <c r="AK9" s="120"/>
      <c r="AL9" s="121"/>
      <c r="AM9" s="135">
        <f t="shared" si="15"/>
        <v>0</v>
      </c>
    </row>
    <row r="10" spans="1:39" ht="15" customHeight="1">
      <c r="A10" s="96">
        <v>3</v>
      </c>
      <c r="B10" s="57" t="s">
        <v>119</v>
      </c>
      <c r="C10" s="72" t="s">
        <v>120</v>
      </c>
      <c r="D10" s="71" t="s">
        <v>54</v>
      </c>
      <c r="E10" s="76" t="s">
        <v>124</v>
      </c>
      <c r="F10" s="50" t="s">
        <v>72</v>
      </c>
      <c r="G10" s="63">
        <v>895</v>
      </c>
      <c r="H10" s="64">
        <v>0.99</v>
      </c>
      <c r="I10" s="65">
        <v>13.2</v>
      </c>
      <c r="J10" s="54">
        <f t="shared" si="0"/>
        <v>0.826325483136196</v>
      </c>
      <c r="K10" s="54">
        <f t="shared" si="1"/>
        <v>0.8528624848297287</v>
      </c>
      <c r="L10" s="36">
        <v>88</v>
      </c>
      <c r="M10" s="36">
        <v>89</v>
      </c>
      <c r="N10" s="36">
        <v>89</v>
      </c>
      <c r="O10" s="55">
        <f t="shared" si="2"/>
        <v>88.66666666666667</v>
      </c>
      <c r="P10" s="54">
        <f t="shared" si="3"/>
        <v>0.40952915149639535</v>
      </c>
      <c r="Q10" s="56">
        <v>3855</v>
      </c>
      <c r="R10" s="56">
        <v>3248</v>
      </c>
      <c r="S10" s="114">
        <v>2688</v>
      </c>
      <c r="T10" s="96">
        <f t="shared" si="4"/>
        <v>1578.734879018604</v>
      </c>
      <c r="U10" s="137">
        <f t="shared" si="5"/>
        <v>3</v>
      </c>
      <c r="V10" s="97">
        <f t="shared" si="6"/>
        <v>1330.1506840602922</v>
      </c>
      <c r="W10" s="105">
        <f t="shared" si="7"/>
        <v>5</v>
      </c>
      <c r="X10" s="97">
        <f t="shared" si="8"/>
        <v>1100.8143592223107</v>
      </c>
      <c r="Y10" s="140">
        <f t="shared" si="9"/>
        <v>1</v>
      </c>
      <c r="Z10" s="98">
        <f t="shared" si="10"/>
        <v>4</v>
      </c>
      <c r="AA10" s="99">
        <f t="shared" si="11"/>
        <v>3</v>
      </c>
      <c r="AB10" s="15"/>
      <c r="AC10" s="93">
        <f t="shared" si="12"/>
        <v>5</v>
      </c>
      <c r="AD10" s="15"/>
      <c r="AE10" s="120"/>
      <c r="AF10" s="121"/>
      <c r="AG10" s="135">
        <f t="shared" si="13"/>
        <v>0</v>
      </c>
      <c r="AH10" s="120"/>
      <c r="AI10" s="121"/>
      <c r="AJ10" s="135">
        <f t="shared" si="14"/>
        <v>0</v>
      </c>
      <c r="AK10" s="120"/>
      <c r="AL10" s="121"/>
      <c r="AM10" s="135">
        <f t="shared" si="15"/>
        <v>0</v>
      </c>
    </row>
    <row r="11" spans="1:40" ht="15" customHeight="1">
      <c r="A11" s="96">
        <v>4</v>
      </c>
      <c r="B11" s="57" t="s">
        <v>98</v>
      </c>
      <c r="C11" s="88" t="s">
        <v>99</v>
      </c>
      <c r="D11" s="89" t="s">
        <v>112</v>
      </c>
      <c r="E11" s="73" t="s">
        <v>87</v>
      </c>
      <c r="F11" s="50" t="s">
        <v>49</v>
      </c>
      <c r="G11" s="51">
        <v>1010</v>
      </c>
      <c r="H11" s="52">
        <v>0.757</v>
      </c>
      <c r="I11" s="53">
        <v>14.5</v>
      </c>
      <c r="J11" s="54">
        <f t="shared" si="0"/>
        <v>0.7902814780963103</v>
      </c>
      <c r="K11" s="54">
        <f t="shared" si="1"/>
        <v>0.8292374794141751</v>
      </c>
      <c r="L11" s="36">
        <v>88</v>
      </c>
      <c r="M11" s="36">
        <v>90</v>
      </c>
      <c r="N11" s="36">
        <v>85</v>
      </c>
      <c r="O11" s="55">
        <f t="shared" si="2"/>
        <v>87.66666666666667</v>
      </c>
      <c r="P11" s="54">
        <f t="shared" si="3"/>
        <v>0.3909041460808418</v>
      </c>
      <c r="Q11" s="56">
        <v>4214</v>
      </c>
      <c r="R11" s="56">
        <v>3141</v>
      </c>
      <c r="S11" s="114">
        <v>3461</v>
      </c>
      <c r="T11" s="96">
        <f t="shared" si="4"/>
        <v>1647.2700715846672</v>
      </c>
      <c r="U11" s="137">
        <f t="shared" si="5"/>
        <v>4</v>
      </c>
      <c r="V11" s="97">
        <f t="shared" si="6"/>
        <v>1227.829922839924</v>
      </c>
      <c r="W11" s="140">
        <f t="shared" si="7"/>
        <v>3</v>
      </c>
      <c r="X11" s="97">
        <f t="shared" si="8"/>
        <v>1352.9192495857935</v>
      </c>
      <c r="Y11" s="105">
        <f t="shared" si="9"/>
        <v>4</v>
      </c>
      <c r="Z11" s="98">
        <f t="shared" si="10"/>
        <v>7</v>
      </c>
      <c r="AA11" s="99">
        <f t="shared" si="11"/>
        <v>4</v>
      </c>
      <c r="AB11" s="15"/>
      <c r="AC11" s="93">
        <f t="shared" si="12"/>
        <v>4</v>
      </c>
      <c r="AE11" s="120"/>
      <c r="AF11" s="121"/>
      <c r="AG11" s="135">
        <f t="shared" si="13"/>
        <v>0</v>
      </c>
      <c r="AH11" s="120"/>
      <c r="AI11" s="121"/>
      <c r="AJ11" s="135">
        <f t="shared" si="14"/>
        <v>0</v>
      </c>
      <c r="AK11" s="120"/>
      <c r="AL11" s="121"/>
      <c r="AM11" s="135">
        <f t="shared" si="15"/>
        <v>0</v>
      </c>
      <c r="AN11" s="109"/>
    </row>
    <row r="12" spans="1:39" ht="15" customHeight="1">
      <c r="A12" s="96">
        <v>5</v>
      </c>
      <c r="B12" s="57" t="s">
        <v>165</v>
      </c>
      <c r="C12" s="72" t="s">
        <v>80</v>
      </c>
      <c r="D12" s="71" t="s">
        <v>112</v>
      </c>
      <c r="E12" s="73" t="s">
        <v>164</v>
      </c>
      <c r="F12" s="50" t="s">
        <v>49</v>
      </c>
      <c r="G12" s="63">
        <v>1020</v>
      </c>
      <c r="H12" s="64">
        <v>1.18</v>
      </c>
      <c r="I12" s="65">
        <v>12</v>
      </c>
      <c r="J12" s="54">
        <f t="shared" si="0"/>
        <v>1.0613270928100556</v>
      </c>
      <c r="K12" s="54">
        <f t="shared" si="1"/>
        <v>1.0580663027308093</v>
      </c>
      <c r="L12" s="36">
        <v>83</v>
      </c>
      <c r="M12" s="36">
        <v>89</v>
      </c>
      <c r="N12" s="36">
        <v>87</v>
      </c>
      <c r="O12" s="55">
        <f t="shared" si="2"/>
        <v>86.33333333333333</v>
      </c>
      <c r="P12" s="54">
        <f t="shared" si="3"/>
        <v>0.6263996360641426</v>
      </c>
      <c r="Q12" s="56">
        <v>2723</v>
      </c>
      <c r="R12" s="56">
        <v>2081</v>
      </c>
      <c r="S12" s="114">
        <v>2252</v>
      </c>
      <c r="T12" s="96">
        <f t="shared" si="4"/>
        <v>1705.6862090026602</v>
      </c>
      <c r="U12" s="137">
        <f t="shared" si="5"/>
        <v>5</v>
      </c>
      <c r="V12" s="97">
        <f t="shared" si="6"/>
        <v>1303.5376426494809</v>
      </c>
      <c r="W12" s="140">
        <f t="shared" si="7"/>
        <v>4</v>
      </c>
      <c r="X12" s="97">
        <f t="shared" si="8"/>
        <v>1410.651980416449</v>
      </c>
      <c r="Y12" s="105">
        <f t="shared" si="9"/>
        <v>5</v>
      </c>
      <c r="Z12" s="98">
        <f t="shared" si="10"/>
        <v>9</v>
      </c>
      <c r="AA12" s="99">
        <f t="shared" si="11"/>
        <v>5</v>
      </c>
      <c r="AB12" s="15"/>
      <c r="AC12" s="93">
        <f t="shared" si="12"/>
        <v>5</v>
      </c>
      <c r="AD12" s="15"/>
      <c r="AE12" s="120"/>
      <c r="AF12" s="121"/>
      <c r="AG12" s="135">
        <f t="shared" si="13"/>
        <v>0</v>
      </c>
      <c r="AH12" s="120"/>
      <c r="AI12" s="121"/>
      <c r="AJ12" s="135">
        <f t="shared" si="14"/>
        <v>0</v>
      </c>
      <c r="AK12" s="120"/>
      <c r="AL12" s="121"/>
      <c r="AM12" s="135">
        <f t="shared" si="15"/>
        <v>0</v>
      </c>
    </row>
    <row r="13" spans="1:39" ht="15" customHeight="1">
      <c r="A13" s="96">
        <v>6</v>
      </c>
      <c r="B13" s="57" t="s">
        <v>166</v>
      </c>
      <c r="C13" s="72" t="s">
        <v>77</v>
      </c>
      <c r="D13" s="71" t="s">
        <v>138</v>
      </c>
      <c r="E13" s="73" t="s">
        <v>163</v>
      </c>
      <c r="F13" s="50"/>
      <c r="G13" s="63">
        <v>1170</v>
      </c>
      <c r="H13" s="64">
        <v>1.31</v>
      </c>
      <c r="I13" s="65">
        <v>25.8</v>
      </c>
      <c r="J13" s="54">
        <f t="shared" si="0"/>
        <v>0.9938406698332836</v>
      </c>
      <c r="K13" s="54">
        <f t="shared" si="1"/>
        <v>0.9938736222366238</v>
      </c>
      <c r="L13" s="36">
        <v>93</v>
      </c>
      <c r="M13" s="36">
        <v>90</v>
      </c>
      <c r="N13" s="36">
        <v>88</v>
      </c>
      <c r="O13" s="55">
        <f t="shared" si="2"/>
        <v>90.33333333333333</v>
      </c>
      <c r="P13" s="54">
        <f t="shared" si="3"/>
        <v>0.5422069555699571</v>
      </c>
      <c r="Q13" s="56">
        <v>3966</v>
      </c>
      <c r="R13" s="56">
        <v>2710</v>
      </c>
      <c r="S13" s="114">
        <v>2847</v>
      </c>
      <c r="T13" s="96">
        <f t="shared" si="4"/>
        <v>2150.39278579045</v>
      </c>
      <c r="U13" s="137">
        <f t="shared" si="5"/>
        <v>6</v>
      </c>
      <c r="V13" s="97">
        <f t="shared" si="6"/>
        <v>1469.3808495945839</v>
      </c>
      <c r="W13" s="140">
        <f t="shared" si="7"/>
        <v>6</v>
      </c>
      <c r="X13" s="97">
        <f t="shared" si="8"/>
        <v>1543.6632025076678</v>
      </c>
      <c r="Y13" s="105">
        <f t="shared" si="9"/>
        <v>6</v>
      </c>
      <c r="Z13" s="98">
        <f t="shared" si="10"/>
        <v>12</v>
      </c>
      <c r="AA13" s="99">
        <f t="shared" si="11"/>
        <v>6</v>
      </c>
      <c r="AB13" s="15"/>
      <c r="AC13" s="93">
        <f t="shared" si="12"/>
        <v>6</v>
      </c>
      <c r="AD13" s="15"/>
      <c r="AE13" s="120"/>
      <c r="AF13" s="121"/>
      <c r="AG13" s="135">
        <f t="shared" si="13"/>
        <v>0</v>
      </c>
      <c r="AH13" s="120"/>
      <c r="AI13" s="121"/>
      <c r="AJ13" s="135">
        <f t="shared" si="14"/>
        <v>0</v>
      </c>
      <c r="AK13" s="120"/>
      <c r="AL13" s="121"/>
      <c r="AM13" s="135">
        <f t="shared" si="15"/>
        <v>0</v>
      </c>
    </row>
    <row r="14" spans="1:39" ht="15" customHeight="1">
      <c r="A14" s="96">
        <v>7</v>
      </c>
      <c r="B14" s="57" t="s">
        <v>85</v>
      </c>
      <c r="C14" s="80" t="s">
        <v>86</v>
      </c>
      <c r="D14" s="162" t="s">
        <v>57</v>
      </c>
      <c r="E14" s="76" t="s">
        <v>162</v>
      </c>
      <c r="F14" s="74" t="s">
        <v>105</v>
      </c>
      <c r="G14" s="63">
        <v>990</v>
      </c>
      <c r="H14" s="64">
        <v>1.134</v>
      </c>
      <c r="I14" s="65">
        <v>11.97</v>
      </c>
      <c r="J14" s="54">
        <f t="shared" si="0"/>
        <v>1.010676487663953</v>
      </c>
      <c r="K14" s="54">
        <f t="shared" si="1"/>
        <v>1.0105774852558047</v>
      </c>
      <c r="L14" s="150" t="s">
        <v>221</v>
      </c>
      <c r="M14" s="150" t="s">
        <v>221</v>
      </c>
      <c r="N14" s="150" t="s">
        <v>221</v>
      </c>
      <c r="O14" s="55">
        <v>86</v>
      </c>
      <c r="P14" s="54">
        <f t="shared" si="3"/>
        <v>0.5805774852558048</v>
      </c>
      <c r="Q14" s="56">
        <v>4308</v>
      </c>
      <c r="R14" s="56">
        <v>3802</v>
      </c>
      <c r="S14" s="114">
        <v>3960</v>
      </c>
      <c r="T14" s="96">
        <f t="shared" si="4"/>
        <v>2501.127806482007</v>
      </c>
      <c r="U14" s="137">
        <f t="shared" si="5"/>
        <v>7</v>
      </c>
      <c r="V14" s="97">
        <f t="shared" si="6"/>
        <v>2207.35559894257</v>
      </c>
      <c r="W14" s="140">
        <f t="shared" si="7"/>
        <v>7</v>
      </c>
      <c r="X14" s="97">
        <f t="shared" si="8"/>
        <v>2299.086841612987</v>
      </c>
      <c r="Y14" s="105">
        <f t="shared" si="9"/>
        <v>8</v>
      </c>
      <c r="Z14" s="98">
        <f t="shared" si="10"/>
        <v>14</v>
      </c>
      <c r="AA14" s="99">
        <f t="shared" si="11"/>
        <v>7</v>
      </c>
      <c r="AB14" s="15"/>
      <c r="AC14" s="93">
        <f t="shared" si="12"/>
        <v>8</v>
      </c>
      <c r="AD14" s="15"/>
      <c r="AE14" s="120"/>
      <c r="AF14" s="121"/>
      <c r="AG14" s="135">
        <f t="shared" si="13"/>
        <v>0</v>
      </c>
      <c r="AH14" s="120"/>
      <c r="AI14" s="121"/>
      <c r="AJ14" s="135">
        <f t="shared" si="14"/>
        <v>0</v>
      </c>
      <c r="AK14" s="120"/>
      <c r="AL14" s="121"/>
      <c r="AM14" s="135">
        <f t="shared" si="15"/>
        <v>0</v>
      </c>
    </row>
    <row r="15" spans="1:39" ht="15" customHeight="1" thickBot="1">
      <c r="A15" s="128">
        <v>8</v>
      </c>
      <c r="B15" s="168" t="s">
        <v>135</v>
      </c>
      <c r="C15" s="171" t="s">
        <v>136</v>
      </c>
      <c r="D15" s="86" t="s">
        <v>102</v>
      </c>
      <c r="E15" s="172" t="s">
        <v>118</v>
      </c>
      <c r="F15" s="85" t="s">
        <v>46</v>
      </c>
      <c r="G15" s="173">
        <v>1300</v>
      </c>
      <c r="H15" s="174">
        <v>2.04</v>
      </c>
      <c r="I15" s="175">
        <v>30</v>
      </c>
      <c r="J15" s="58">
        <f t="shared" si="0"/>
        <v>1.3104481491641347</v>
      </c>
      <c r="K15" s="58">
        <f t="shared" si="1"/>
        <v>1.2298297747127258</v>
      </c>
      <c r="L15" s="38">
        <v>87</v>
      </c>
      <c r="M15" s="38">
        <v>91</v>
      </c>
      <c r="N15" s="38">
        <v>89</v>
      </c>
      <c r="O15" s="59">
        <f>AVERAGE(L15:N15)</f>
        <v>89</v>
      </c>
      <c r="P15" s="58">
        <f t="shared" si="3"/>
        <v>0.7848297747127257</v>
      </c>
      <c r="Q15" s="60">
        <v>5560</v>
      </c>
      <c r="R15" s="60">
        <v>3663</v>
      </c>
      <c r="S15" s="115">
        <v>2908</v>
      </c>
      <c r="T15" s="128">
        <f t="shared" si="4"/>
        <v>4363.653547402755</v>
      </c>
      <c r="U15" s="138">
        <f t="shared" si="5"/>
        <v>8</v>
      </c>
      <c r="V15" s="129">
        <f t="shared" si="6"/>
        <v>2874.8314647727143</v>
      </c>
      <c r="W15" s="107">
        <f t="shared" si="7"/>
        <v>8</v>
      </c>
      <c r="X15" s="129">
        <f t="shared" si="8"/>
        <v>2282.2849848646065</v>
      </c>
      <c r="Y15" s="141">
        <f t="shared" si="9"/>
        <v>7</v>
      </c>
      <c r="Z15" s="130">
        <f t="shared" si="10"/>
        <v>15</v>
      </c>
      <c r="AA15" s="131">
        <f t="shared" si="11"/>
        <v>8</v>
      </c>
      <c r="AB15" s="15"/>
      <c r="AC15" s="93">
        <f t="shared" si="12"/>
        <v>8</v>
      </c>
      <c r="AD15" s="15"/>
      <c r="AE15" s="120"/>
      <c r="AF15" s="121"/>
      <c r="AG15" s="135">
        <f t="shared" si="13"/>
        <v>0</v>
      </c>
      <c r="AH15" s="120"/>
      <c r="AI15" s="121"/>
      <c r="AJ15" s="135">
        <f t="shared" si="14"/>
        <v>0</v>
      </c>
      <c r="AK15" s="120"/>
      <c r="AL15" s="121"/>
      <c r="AM15" s="135">
        <f t="shared" si="15"/>
        <v>0</v>
      </c>
    </row>
    <row r="16" spans="29:39" ht="15" customHeight="1" thickBot="1">
      <c r="AC16" s="94">
        <f aca="true" t="shared" si="16" ref="AC16:AC22">MAX(U16,W16,Y16)</f>
        <v>0</v>
      </c>
      <c r="AE16" s="110"/>
      <c r="AF16" s="111"/>
      <c r="AG16" s="112">
        <f t="shared" si="13"/>
        <v>0</v>
      </c>
      <c r="AH16" s="110"/>
      <c r="AI16" s="111"/>
      <c r="AJ16" s="112">
        <f t="shared" si="14"/>
        <v>0</v>
      </c>
      <c r="AK16" s="110"/>
      <c r="AL16" s="111"/>
      <c r="AM16" s="112">
        <f t="shared" si="15"/>
        <v>0</v>
      </c>
    </row>
    <row r="17" spans="2:39" ht="15" customHeight="1">
      <c r="B17" s="17" t="s">
        <v>29</v>
      </c>
      <c r="C17" s="212" t="s">
        <v>25</v>
      </c>
      <c r="D17" s="212"/>
      <c r="E17" s="18" t="s">
        <v>9</v>
      </c>
      <c r="F17" s="213" t="s">
        <v>35</v>
      </c>
      <c r="G17" s="213"/>
      <c r="H17" s="213"/>
      <c r="I17" s="214" t="s">
        <v>36</v>
      </c>
      <c r="J17" s="214"/>
      <c r="K17" s="214"/>
      <c r="L17" s="214"/>
      <c r="M17" s="215" t="s">
        <v>25</v>
      </c>
      <c r="N17" s="215"/>
      <c r="O17" s="215"/>
      <c r="P17" s="215"/>
      <c r="Q17" s="212" t="s">
        <v>9</v>
      </c>
      <c r="R17" s="212"/>
      <c r="S17" s="212"/>
      <c r="T17" s="213" t="s">
        <v>35</v>
      </c>
      <c r="U17" s="213"/>
      <c r="V17" s="213"/>
      <c r="W17" s="213"/>
      <c r="X17" s="25"/>
      <c r="Y17" s="25"/>
      <c r="Z17" s="25"/>
      <c r="AA17" s="25"/>
      <c r="AC17" s="94">
        <f t="shared" si="16"/>
        <v>0</v>
      </c>
      <c r="AE17" s="29"/>
      <c r="AF17" s="108"/>
      <c r="AG17" s="109">
        <f t="shared" si="13"/>
        <v>0</v>
      </c>
      <c r="AH17" s="29"/>
      <c r="AI17" s="108"/>
      <c r="AJ17" s="109">
        <f t="shared" si="14"/>
        <v>0</v>
      </c>
      <c r="AK17" s="29"/>
      <c r="AL17" s="108"/>
      <c r="AM17" s="109">
        <f t="shared" si="15"/>
        <v>0</v>
      </c>
    </row>
    <row r="18" spans="2:39" ht="15" customHeight="1">
      <c r="B18" s="19" t="s">
        <v>140</v>
      </c>
      <c r="C18" s="206"/>
      <c r="D18" s="206"/>
      <c r="E18" s="20"/>
      <c r="F18" s="235"/>
      <c r="G18" s="235"/>
      <c r="H18" s="235"/>
      <c r="I18" s="210" t="s">
        <v>37</v>
      </c>
      <c r="J18" s="210"/>
      <c r="K18" s="210"/>
      <c r="L18" s="210"/>
      <c r="M18" s="207" t="s">
        <v>197</v>
      </c>
      <c r="N18" s="207"/>
      <c r="O18" s="207"/>
      <c r="P18" s="207"/>
      <c r="Q18" s="206" t="s">
        <v>198</v>
      </c>
      <c r="R18" s="206"/>
      <c r="S18" s="206"/>
      <c r="T18" s="217"/>
      <c r="U18" s="217"/>
      <c r="V18" s="217"/>
      <c r="W18" s="217"/>
      <c r="X18" s="27"/>
      <c r="Y18" s="27"/>
      <c r="Z18" s="27"/>
      <c r="AA18" s="27"/>
      <c r="AC18" s="94">
        <f t="shared" si="16"/>
        <v>0</v>
      </c>
      <c r="AE18" s="29"/>
      <c r="AF18" s="108"/>
      <c r="AG18" s="109">
        <f t="shared" si="13"/>
        <v>0</v>
      </c>
      <c r="AH18" s="29"/>
      <c r="AI18" s="108"/>
      <c r="AJ18" s="109">
        <f t="shared" si="14"/>
        <v>0</v>
      </c>
      <c r="AK18" s="29"/>
      <c r="AL18" s="108"/>
      <c r="AM18" s="109">
        <f t="shared" si="15"/>
        <v>0</v>
      </c>
    </row>
    <row r="19" spans="2:39" ht="15" customHeight="1">
      <c r="B19" s="22" t="s">
        <v>145</v>
      </c>
      <c r="C19" s="206"/>
      <c r="D19" s="206"/>
      <c r="E19" s="20"/>
      <c r="F19" s="235"/>
      <c r="G19" s="235"/>
      <c r="H19" s="235"/>
      <c r="I19" s="237" t="s">
        <v>38</v>
      </c>
      <c r="J19" s="237"/>
      <c r="K19" s="237"/>
      <c r="L19" s="237"/>
      <c r="M19" s="207" t="s">
        <v>211</v>
      </c>
      <c r="N19" s="207"/>
      <c r="O19" s="207"/>
      <c r="P19" s="207"/>
      <c r="Q19" s="206" t="s">
        <v>213</v>
      </c>
      <c r="R19" s="206"/>
      <c r="S19" s="206"/>
      <c r="T19" s="217"/>
      <c r="U19" s="217"/>
      <c r="V19" s="217"/>
      <c r="W19" s="217"/>
      <c r="X19" s="27"/>
      <c r="Y19" s="27"/>
      <c r="Z19" s="27"/>
      <c r="AA19" s="27"/>
      <c r="AC19" s="94">
        <f t="shared" si="16"/>
        <v>0</v>
      </c>
      <c r="AE19" s="29"/>
      <c r="AF19" s="108"/>
      <c r="AG19" s="109">
        <f t="shared" si="13"/>
        <v>0</v>
      </c>
      <c r="AH19" s="29"/>
      <c r="AI19" s="108"/>
      <c r="AJ19" s="109">
        <f t="shared" si="14"/>
        <v>0</v>
      </c>
      <c r="AK19" s="29"/>
      <c r="AL19" s="108"/>
      <c r="AM19" s="109">
        <f t="shared" si="15"/>
        <v>0</v>
      </c>
    </row>
    <row r="20" spans="2:39" ht="15" customHeight="1">
      <c r="B20" s="22">
        <v>3</v>
      </c>
      <c r="C20" s="206"/>
      <c r="D20" s="206"/>
      <c r="E20" s="61"/>
      <c r="F20" s="235"/>
      <c r="G20" s="235"/>
      <c r="H20" s="235"/>
      <c r="I20" s="236"/>
      <c r="J20" s="236"/>
      <c r="K20" s="236"/>
      <c r="L20" s="236"/>
      <c r="M20" s="207"/>
      <c r="N20" s="207"/>
      <c r="O20" s="207"/>
      <c r="P20" s="207"/>
      <c r="Q20" s="206"/>
      <c r="R20" s="206"/>
      <c r="S20" s="206"/>
      <c r="T20" s="217"/>
      <c r="U20" s="217"/>
      <c r="V20" s="217"/>
      <c r="W20" s="217"/>
      <c r="X20" s="27"/>
      <c r="Y20" s="27"/>
      <c r="Z20" s="27"/>
      <c r="AA20" s="27"/>
      <c r="AC20" s="94">
        <f t="shared" si="16"/>
        <v>0</v>
      </c>
      <c r="AE20" s="29"/>
      <c r="AF20" s="108"/>
      <c r="AG20" s="109">
        <f t="shared" si="13"/>
        <v>0</v>
      </c>
      <c r="AH20" s="29"/>
      <c r="AI20" s="108"/>
      <c r="AJ20" s="109">
        <f t="shared" si="14"/>
        <v>0</v>
      </c>
      <c r="AK20" s="29"/>
      <c r="AL20" s="108"/>
      <c r="AM20" s="109">
        <f t="shared" si="15"/>
        <v>0</v>
      </c>
    </row>
    <row r="21" spans="2:39" ht="15" customHeight="1">
      <c r="B21" s="19"/>
      <c r="C21" s="206"/>
      <c r="D21" s="206"/>
      <c r="E21" s="61"/>
      <c r="F21" s="235"/>
      <c r="G21" s="235"/>
      <c r="H21" s="235"/>
      <c r="I21" s="236"/>
      <c r="J21" s="236"/>
      <c r="K21" s="236"/>
      <c r="L21" s="236"/>
      <c r="M21" s="207"/>
      <c r="N21" s="207"/>
      <c r="O21" s="207"/>
      <c r="P21" s="207"/>
      <c r="Q21" s="206"/>
      <c r="R21" s="206"/>
      <c r="S21" s="206"/>
      <c r="T21" s="217"/>
      <c r="U21" s="217"/>
      <c r="V21" s="217"/>
      <c r="W21" s="217"/>
      <c r="X21" s="27"/>
      <c r="Y21" s="27"/>
      <c r="Z21" s="27"/>
      <c r="AA21" s="27"/>
      <c r="AC21" s="94">
        <f t="shared" si="16"/>
        <v>0</v>
      </c>
      <c r="AE21" s="29"/>
      <c r="AF21" s="108"/>
      <c r="AG21" s="109">
        <f t="shared" si="13"/>
        <v>0</v>
      </c>
      <c r="AH21" s="29"/>
      <c r="AI21" s="108"/>
      <c r="AJ21" s="109">
        <f t="shared" si="14"/>
        <v>0</v>
      </c>
      <c r="AK21" s="29"/>
      <c r="AL21" s="108"/>
      <c r="AM21" s="109">
        <f t="shared" si="15"/>
        <v>0</v>
      </c>
    </row>
    <row r="22" spans="2:39" ht="15" customHeight="1">
      <c r="B22" s="19"/>
      <c r="C22" s="222"/>
      <c r="D22" s="222"/>
      <c r="E22" s="20"/>
      <c r="F22" s="235"/>
      <c r="G22" s="235"/>
      <c r="H22" s="235"/>
      <c r="I22" s="236"/>
      <c r="J22" s="236"/>
      <c r="K22" s="236"/>
      <c r="L22" s="236"/>
      <c r="M22" s="207"/>
      <c r="N22" s="207"/>
      <c r="O22" s="207"/>
      <c r="P22" s="207"/>
      <c r="Q22" s="206"/>
      <c r="R22" s="206"/>
      <c r="S22" s="206"/>
      <c r="T22" s="217"/>
      <c r="U22" s="217"/>
      <c r="V22" s="217"/>
      <c r="W22" s="217"/>
      <c r="X22" s="27"/>
      <c r="Y22" s="27"/>
      <c r="Z22" s="27"/>
      <c r="AA22" s="27"/>
      <c r="AC22" s="94">
        <f t="shared" si="16"/>
        <v>0</v>
      </c>
      <c r="AE22" s="29"/>
      <c r="AF22" s="108"/>
      <c r="AG22" s="109">
        <f t="shared" si="13"/>
        <v>0</v>
      </c>
      <c r="AH22" s="29"/>
      <c r="AI22" s="108"/>
      <c r="AJ22" s="109">
        <f t="shared" si="14"/>
        <v>0</v>
      </c>
      <c r="AK22" s="29"/>
      <c r="AL22" s="108"/>
      <c r="AM22" s="109">
        <f t="shared" si="15"/>
        <v>0</v>
      </c>
    </row>
    <row r="23" spans="2:39" ht="15" customHeight="1">
      <c r="B23" s="19"/>
      <c r="C23" s="222"/>
      <c r="D23" s="222"/>
      <c r="E23" s="62"/>
      <c r="F23" s="226"/>
      <c r="G23" s="226"/>
      <c r="H23" s="226"/>
      <c r="I23" s="237" t="s">
        <v>39</v>
      </c>
      <c r="J23" s="237"/>
      <c r="K23" s="237"/>
      <c r="L23" s="237"/>
      <c r="M23" s="208" t="s">
        <v>143</v>
      </c>
      <c r="N23" s="209"/>
      <c r="O23" s="209"/>
      <c r="P23" s="221"/>
      <c r="Q23" s="206" t="s">
        <v>144</v>
      </c>
      <c r="R23" s="206"/>
      <c r="S23" s="206"/>
      <c r="T23" s="217"/>
      <c r="U23" s="217"/>
      <c r="V23" s="217"/>
      <c r="W23" s="217"/>
      <c r="X23" s="27"/>
      <c r="Y23" s="27"/>
      <c r="Z23" s="27"/>
      <c r="AA23" s="27"/>
      <c r="AE23" s="29"/>
      <c r="AF23" s="108"/>
      <c r="AG23" s="109">
        <f t="shared" si="13"/>
        <v>0</v>
      </c>
      <c r="AH23" s="29"/>
      <c r="AI23" s="108"/>
      <c r="AJ23" s="109">
        <f t="shared" si="14"/>
        <v>0</v>
      </c>
      <c r="AK23" s="29"/>
      <c r="AL23" s="108"/>
      <c r="AM23" s="109">
        <f t="shared" si="15"/>
        <v>0</v>
      </c>
    </row>
    <row r="24" spans="2:39" ht="15" customHeight="1" thickBot="1">
      <c r="B24" s="23" t="s">
        <v>40</v>
      </c>
      <c r="C24" s="204" t="s">
        <v>50</v>
      </c>
      <c r="D24" s="204"/>
      <c r="E24" s="24" t="s">
        <v>51</v>
      </c>
      <c r="F24" s="224"/>
      <c r="G24" s="224"/>
      <c r="H24" s="224"/>
      <c r="I24" s="238" t="s">
        <v>40</v>
      </c>
      <c r="J24" s="238"/>
      <c r="K24" s="238"/>
      <c r="L24" s="238"/>
      <c r="M24" s="205" t="s">
        <v>212</v>
      </c>
      <c r="N24" s="205"/>
      <c r="O24" s="205"/>
      <c r="P24" s="205"/>
      <c r="Q24" s="204" t="s">
        <v>222</v>
      </c>
      <c r="R24" s="204"/>
      <c r="S24" s="204"/>
      <c r="T24" s="220"/>
      <c r="U24" s="220"/>
      <c r="V24" s="220"/>
      <c r="W24" s="220"/>
      <c r="X24" s="27"/>
      <c r="Y24" s="27"/>
      <c r="Z24" s="27"/>
      <c r="AA24" s="27"/>
      <c r="AE24" s="29"/>
      <c r="AF24" s="108"/>
      <c r="AG24" s="109">
        <f t="shared" si="13"/>
        <v>0</v>
      </c>
      <c r="AH24" s="29"/>
      <c r="AI24" s="108"/>
      <c r="AJ24" s="109">
        <f t="shared" si="14"/>
        <v>0</v>
      </c>
      <c r="AK24" s="29"/>
      <c r="AL24" s="108"/>
      <c r="AM24" s="109">
        <f t="shared" si="15"/>
        <v>0</v>
      </c>
    </row>
    <row r="25" spans="31:39" ht="15" customHeight="1">
      <c r="AE25" s="29"/>
      <c r="AF25" s="108"/>
      <c r="AG25" s="109">
        <f t="shared" si="13"/>
        <v>0</v>
      </c>
      <c r="AH25" s="29"/>
      <c r="AI25" s="108"/>
      <c r="AJ25" s="109">
        <f t="shared" si="14"/>
        <v>0</v>
      </c>
      <c r="AK25" s="29"/>
      <c r="AL25" s="108"/>
      <c r="AM25" s="109">
        <f t="shared" si="15"/>
        <v>0</v>
      </c>
    </row>
    <row r="26" spans="31:39" ht="12.75">
      <c r="AE26" s="29"/>
      <c r="AF26" s="108"/>
      <c r="AG26" s="109">
        <f t="shared" si="13"/>
        <v>0</v>
      </c>
      <c r="AH26" s="29"/>
      <c r="AI26" s="108"/>
      <c r="AJ26" s="109">
        <f t="shared" si="14"/>
        <v>0</v>
      </c>
      <c r="AK26" s="29"/>
      <c r="AL26" s="108"/>
      <c r="AM26" s="109">
        <f t="shared" si="15"/>
        <v>0</v>
      </c>
    </row>
    <row r="27" spans="31:39" ht="12.75">
      <c r="AE27" s="29"/>
      <c r="AF27" s="108"/>
      <c r="AG27" s="109">
        <f t="shared" si="13"/>
        <v>0</v>
      </c>
      <c r="AH27" s="29"/>
      <c r="AI27" s="108"/>
      <c r="AJ27" s="109">
        <f t="shared" si="14"/>
        <v>0</v>
      </c>
      <c r="AK27" s="29"/>
      <c r="AL27" s="108"/>
      <c r="AM27" s="109">
        <f t="shared" si="15"/>
        <v>0</v>
      </c>
    </row>
    <row r="28" spans="31:39" ht="12.75">
      <c r="AE28" s="29"/>
      <c r="AF28" s="108"/>
      <c r="AG28" s="109">
        <f t="shared" si="13"/>
        <v>0</v>
      </c>
      <c r="AH28" s="29"/>
      <c r="AI28" s="108"/>
      <c r="AJ28" s="109">
        <f t="shared" si="14"/>
        <v>0</v>
      </c>
      <c r="AK28" s="29"/>
      <c r="AL28" s="108"/>
      <c r="AM28" s="109">
        <f t="shared" si="15"/>
        <v>0</v>
      </c>
    </row>
    <row r="29" spans="31:39" ht="12.75">
      <c r="AE29" s="29"/>
      <c r="AF29" s="108"/>
      <c r="AG29" s="109">
        <f t="shared" si="13"/>
        <v>0</v>
      </c>
      <c r="AH29" s="29"/>
      <c r="AI29" s="108"/>
      <c r="AJ29" s="109">
        <f t="shared" si="14"/>
        <v>0</v>
      </c>
      <c r="AK29" s="29"/>
      <c r="AL29" s="108"/>
      <c r="AM29" s="109">
        <f t="shared" si="15"/>
        <v>0</v>
      </c>
    </row>
    <row r="30" spans="31:39" ht="12.75">
      <c r="AE30" s="29"/>
      <c r="AF30" s="108"/>
      <c r="AG30" s="109">
        <f t="shared" si="13"/>
        <v>0</v>
      </c>
      <c r="AH30" s="29"/>
      <c r="AI30" s="108"/>
      <c r="AJ30" s="109">
        <f t="shared" si="14"/>
        <v>0</v>
      </c>
      <c r="AK30" s="29"/>
      <c r="AL30" s="108"/>
      <c r="AM30" s="109">
        <f t="shared" si="15"/>
        <v>0</v>
      </c>
    </row>
    <row r="31" spans="31:39" ht="12.75">
      <c r="AE31" s="29"/>
      <c r="AF31" s="108"/>
      <c r="AG31" s="109">
        <f t="shared" si="13"/>
        <v>0</v>
      </c>
      <c r="AH31" s="29"/>
      <c r="AI31" s="108"/>
      <c r="AJ31" s="109">
        <f t="shared" si="14"/>
        <v>0</v>
      </c>
      <c r="AK31" s="29"/>
      <c r="AL31" s="108"/>
      <c r="AM31" s="109">
        <f t="shared" si="15"/>
        <v>0</v>
      </c>
    </row>
    <row r="32" spans="31:39" ht="12.75">
      <c r="AE32" s="29"/>
      <c r="AF32" s="108"/>
      <c r="AG32" s="109">
        <f t="shared" si="13"/>
        <v>0</v>
      </c>
      <c r="AH32" s="29"/>
      <c r="AI32" s="108"/>
      <c r="AJ32" s="109">
        <f t="shared" si="14"/>
        <v>0</v>
      </c>
      <c r="AK32" s="29"/>
      <c r="AL32" s="108"/>
      <c r="AM32" s="109">
        <f t="shared" si="15"/>
        <v>0</v>
      </c>
    </row>
    <row r="33" spans="31:39" ht="12.75">
      <c r="AE33" s="29"/>
      <c r="AF33" s="108"/>
      <c r="AG33" s="109">
        <f t="shared" si="13"/>
        <v>0</v>
      </c>
      <c r="AH33" s="29"/>
      <c r="AI33" s="108"/>
      <c r="AJ33" s="109">
        <f t="shared" si="14"/>
        <v>0</v>
      </c>
      <c r="AK33" s="29"/>
      <c r="AL33" s="108"/>
      <c r="AM33" s="109">
        <f t="shared" si="15"/>
        <v>0</v>
      </c>
    </row>
    <row r="34" spans="31:39" ht="12.75">
      <c r="AE34" s="29"/>
      <c r="AF34" s="108"/>
      <c r="AG34" s="109">
        <f t="shared" si="13"/>
        <v>0</v>
      </c>
      <c r="AH34" s="29"/>
      <c r="AI34" s="108"/>
      <c r="AJ34" s="109">
        <f t="shared" si="14"/>
        <v>0</v>
      </c>
      <c r="AK34" s="29"/>
      <c r="AL34" s="108"/>
      <c r="AM34" s="109">
        <f t="shared" si="15"/>
        <v>0</v>
      </c>
    </row>
    <row r="35" spans="31:39" ht="12.75">
      <c r="AE35" s="29"/>
      <c r="AF35" s="108"/>
      <c r="AG35" s="109">
        <f t="shared" si="13"/>
        <v>0</v>
      </c>
      <c r="AH35" s="29"/>
      <c r="AI35" s="108"/>
      <c r="AJ35" s="109">
        <f t="shared" si="14"/>
        <v>0</v>
      </c>
      <c r="AK35" s="29"/>
      <c r="AL35" s="108"/>
      <c r="AM35" s="109">
        <f t="shared" si="15"/>
        <v>0</v>
      </c>
    </row>
    <row r="36" spans="31:39" ht="12.75">
      <c r="AE36" s="29"/>
      <c r="AF36" s="108"/>
      <c r="AG36" s="109">
        <f t="shared" si="13"/>
        <v>0</v>
      </c>
      <c r="AH36" s="29"/>
      <c r="AI36" s="108"/>
      <c r="AJ36" s="109">
        <f t="shared" si="14"/>
        <v>0</v>
      </c>
      <c r="AK36" s="29"/>
      <c r="AL36" s="108"/>
      <c r="AM36" s="109">
        <f t="shared" si="15"/>
        <v>0</v>
      </c>
    </row>
    <row r="37" spans="31:39" ht="12.75">
      <c r="AE37" s="29"/>
      <c r="AF37" s="108"/>
      <c r="AG37" s="109">
        <f t="shared" si="13"/>
        <v>0</v>
      </c>
      <c r="AH37" s="29"/>
      <c r="AI37" s="108"/>
      <c r="AJ37" s="109">
        <f t="shared" si="14"/>
        <v>0</v>
      </c>
      <c r="AK37" s="29"/>
      <c r="AL37" s="108"/>
      <c r="AM37" s="109">
        <f t="shared" si="15"/>
        <v>0</v>
      </c>
    </row>
    <row r="38" spans="31:39" ht="12.75">
      <c r="AE38" s="29"/>
      <c r="AF38" s="108"/>
      <c r="AG38" s="109">
        <f t="shared" si="13"/>
        <v>0</v>
      </c>
      <c r="AH38" s="29"/>
      <c r="AI38" s="108"/>
      <c r="AJ38" s="109">
        <f t="shared" si="14"/>
        <v>0</v>
      </c>
      <c r="AK38" s="29"/>
      <c r="AL38" s="108"/>
      <c r="AM38" s="109">
        <f t="shared" si="15"/>
        <v>0</v>
      </c>
    </row>
    <row r="39" spans="31:39" ht="12.75">
      <c r="AE39" s="29"/>
      <c r="AF39" s="108"/>
      <c r="AG39" s="109">
        <f t="shared" si="13"/>
        <v>0</v>
      </c>
      <c r="AH39" s="29"/>
      <c r="AI39" s="108"/>
      <c r="AJ39" s="109">
        <f t="shared" si="14"/>
        <v>0</v>
      </c>
      <c r="AK39" s="29"/>
      <c r="AL39" s="108"/>
      <c r="AM39" s="109">
        <f t="shared" si="15"/>
        <v>0</v>
      </c>
    </row>
    <row r="40" spans="31:39" ht="12.75">
      <c r="AE40" s="29"/>
      <c r="AF40" s="108"/>
      <c r="AG40" s="109">
        <f t="shared" si="13"/>
        <v>0</v>
      </c>
      <c r="AH40" s="29"/>
      <c r="AI40" s="108"/>
      <c r="AJ40" s="109">
        <f t="shared" si="14"/>
        <v>0</v>
      </c>
      <c r="AK40" s="29"/>
      <c r="AL40" s="108"/>
      <c r="AM40" s="109">
        <f t="shared" si="15"/>
        <v>0</v>
      </c>
    </row>
    <row r="41" spans="31:39" ht="12.75">
      <c r="AE41" s="29"/>
      <c r="AF41" s="108"/>
      <c r="AG41" s="109">
        <f t="shared" si="13"/>
        <v>0</v>
      </c>
      <c r="AH41" s="29"/>
      <c r="AI41" s="108"/>
      <c r="AJ41" s="109">
        <f t="shared" si="14"/>
        <v>0</v>
      </c>
      <c r="AK41" s="29"/>
      <c r="AL41" s="108"/>
      <c r="AM41" s="109">
        <f t="shared" si="15"/>
        <v>0</v>
      </c>
    </row>
    <row r="42" spans="31:39" ht="12.75">
      <c r="AE42" s="29"/>
      <c r="AF42" s="108"/>
      <c r="AG42" s="109">
        <f t="shared" si="13"/>
        <v>0</v>
      </c>
      <c r="AH42" s="29"/>
      <c r="AI42" s="108"/>
      <c r="AJ42" s="109">
        <f t="shared" si="14"/>
        <v>0</v>
      </c>
      <c r="AK42" s="29"/>
      <c r="AL42" s="108"/>
      <c r="AM42" s="109">
        <f t="shared" si="15"/>
        <v>0</v>
      </c>
    </row>
    <row r="43" spans="31:39" ht="12.75">
      <c r="AE43" s="29"/>
      <c r="AF43" s="108"/>
      <c r="AG43" s="109">
        <f t="shared" si="13"/>
        <v>0</v>
      </c>
      <c r="AH43" s="29"/>
      <c r="AI43" s="108"/>
      <c r="AJ43" s="109">
        <f t="shared" si="14"/>
        <v>0</v>
      </c>
      <c r="AK43" s="29"/>
      <c r="AL43" s="108"/>
      <c r="AM43" s="109">
        <f t="shared" si="15"/>
        <v>0</v>
      </c>
    </row>
    <row r="44" spans="31:39" ht="12.75">
      <c r="AE44" s="29"/>
      <c r="AF44" s="108"/>
      <c r="AG44" s="109">
        <f t="shared" si="13"/>
        <v>0</v>
      </c>
      <c r="AH44" s="29"/>
      <c r="AI44" s="108"/>
      <c r="AJ44" s="109">
        <f t="shared" si="14"/>
        <v>0</v>
      </c>
      <c r="AK44" s="29"/>
      <c r="AL44" s="108"/>
      <c r="AM44" s="109">
        <f t="shared" si="15"/>
        <v>0</v>
      </c>
    </row>
    <row r="45" spans="31:39" ht="12.75">
      <c r="AE45" s="29"/>
      <c r="AF45" s="108"/>
      <c r="AG45" s="109">
        <f t="shared" si="13"/>
        <v>0</v>
      </c>
      <c r="AH45" s="29"/>
      <c r="AI45" s="108"/>
      <c r="AJ45" s="109">
        <f t="shared" si="14"/>
        <v>0</v>
      </c>
      <c r="AK45" s="29"/>
      <c r="AL45" s="108"/>
      <c r="AM45" s="109">
        <f t="shared" si="15"/>
        <v>0</v>
      </c>
    </row>
    <row r="46" spans="31:39" ht="12.75">
      <c r="AE46" s="29"/>
      <c r="AF46" s="108"/>
      <c r="AG46" s="109">
        <f t="shared" si="13"/>
        <v>0</v>
      </c>
      <c r="AH46" s="29"/>
      <c r="AI46" s="108"/>
      <c r="AJ46" s="109">
        <f t="shared" si="14"/>
        <v>0</v>
      </c>
      <c r="AK46" s="29"/>
      <c r="AL46" s="108"/>
      <c r="AM46" s="109">
        <f t="shared" si="15"/>
        <v>0</v>
      </c>
    </row>
    <row r="47" spans="31:39" ht="12.75">
      <c r="AE47" s="29"/>
      <c r="AF47" s="108"/>
      <c r="AG47" s="109">
        <f t="shared" si="13"/>
        <v>0</v>
      </c>
      <c r="AH47" s="29"/>
      <c r="AI47" s="108"/>
      <c r="AJ47" s="109">
        <f t="shared" si="14"/>
        <v>0</v>
      </c>
      <c r="AK47" s="29"/>
      <c r="AL47" s="108"/>
      <c r="AM47" s="109">
        <f t="shared" si="15"/>
        <v>0</v>
      </c>
    </row>
    <row r="48" spans="31:39" ht="12.75">
      <c r="AE48" s="29"/>
      <c r="AF48" s="108"/>
      <c r="AG48" s="109">
        <f t="shared" si="13"/>
        <v>0</v>
      </c>
      <c r="AH48" s="29"/>
      <c r="AI48" s="108"/>
      <c r="AJ48" s="109">
        <f t="shared" si="14"/>
        <v>0</v>
      </c>
      <c r="AK48" s="29"/>
      <c r="AL48" s="108"/>
      <c r="AM48" s="109">
        <f t="shared" si="15"/>
        <v>0</v>
      </c>
    </row>
    <row r="49" spans="31:39" ht="12.75">
      <c r="AE49" s="29"/>
      <c r="AF49" s="108"/>
      <c r="AG49" s="109">
        <f t="shared" si="13"/>
        <v>0</v>
      </c>
      <c r="AH49" s="29"/>
      <c r="AI49" s="108"/>
      <c r="AJ49" s="109">
        <f t="shared" si="14"/>
        <v>0</v>
      </c>
      <c r="AK49" s="29"/>
      <c r="AL49" s="108"/>
      <c r="AM49" s="109">
        <f t="shared" si="15"/>
        <v>0</v>
      </c>
    </row>
    <row r="50" spans="31:39" ht="12.75">
      <c r="AE50" s="29"/>
      <c r="AF50" s="108"/>
      <c r="AG50" s="109">
        <f t="shared" si="13"/>
        <v>0</v>
      </c>
      <c r="AH50" s="29"/>
      <c r="AI50" s="108"/>
      <c r="AJ50" s="109">
        <f t="shared" si="14"/>
        <v>0</v>
      </c>
      <c r="AK50" s="29"/>
      <c r="AL50" s="108"/>
      <c r="AM50" s="109">
        <f t="shared" si="15"/>
        <v>0</v>
      </c>
    </row>
    <row r="51" spans="31:39" ht="12.75">
      <c r="AE51" s="29"/>
      <c r="AF51" s="108"/>
      <c r="AG51" s="109">
        <f t="shared" si="13"/>
        <v>0</v>
      </c>
      <c r="AH51" s="29"/>
      <c r="AI51" s="108"/>
      <c r="AJ51" s="109">
        <f t="shared" si="14"/>
        <v>0</v>
      </c>
      <c r="AK51" s="29"/>
      <c r="AL51" s="108"/>
      <c r="AM51" s="109">
        <f t="shared" si="15"/>
        <v>0</v>
      </c>
    </row>
    <row r="52" spans="31:39" ht="12.75">
      <c r="AE52" s="29"/>
      <c r="AF52" s="108"/>
      <c r="AG52" s="109">
        <f t="shared" si="13"/>
        <v>0</v>
      </c>
      <c r="AH52" s="29"/>
      <c r="AI52" s="108"/>
      <c r="AJ52" s="109">
        <f t="shared" si="14"/>
        <v>0</v>
      </c>
      <c r="AK52" s="29"/>
      <c r="AL52" s="108"/>
      <c r="AM52" s="109">
        <f t="shared" si="15"/>
        <v>0</v>
      </c>
    </row>
    <row r="53" spans="31:39" ht="12.75">
      <c r="AE53" s="29"/>
      <c r="AF53" s="108"/>
      <c r="AG53" s="109">
        <f t="shared" si="13"/>
        <v>0</v>
      </c>
      <c r="AH53" s="29"/>
      <c r="AI53" s="108"/>
      <c r="AJ53" s="109">
        <f t="shared" si="14"/>
        <v>0</v>
      </c>
      <c r="AK53" s="29"/>
      <c r="AL53" s="108"/>
      <c r="AM53" s="109">
        <f t="shared" si="15"/>
        <v>0</v>
      </c>
    </row>
    <row r="54" spans="31:39" ht="12.75">
      <c r="AE54" s="29"/>
      <c r="AF54" s="108"/>
      <c r="AG54" s="109">
        <f t="shared" si="13"/>
        <v>0</v>
      </c>
      <c r="AH54" s="29"/>
      <c r="AI54" s="108"/>
      <c r="AJ54" s="109">
        <f t="shared" si="14"/>
        <v>0</v>
      </c>
      <c r="AK54" s="29"/>
      <c r="AL54" s="108"/>
      <c r="AM54" s="109">
        <f t="shared" si="15"/>
        <v>0</v>
      </c>
    </row>
    <row r="55" spans="31:39" ht="12.75">
      <c r="AE55" s="29"/>
      <c r="AF55" s="108"/>
      <c r="AG55" s="109">
        <f t="shared" si="13"/>
        <v>0</v>
      </c>
      <c r="AH55" s="29"/>
      <c r="AI55" s="108"/>
      <c r="AJ55" s="109">
        <f t="shared" si="14"/>
        <v>0</v>
      </c>
      <c r="AK55" s="29"/>
      <c r="AL55" s="108"/>
      <c r="AM55" s="109">
        <f t="shared" si="15"/>
        <v>0</v>
      </c>
    </row>
  </sheetData>
  <mergeCells count="79">
    <mergeCell ref="AE4:AF4"/>
    <mergeCell ref="AH4:AI4"/>
    <mergeCell ref="AK4:AL4"/>
    <mergeCell ref="AE2:AG2"/>
    <mergeCell ref="AH2:AJ2"/>
    <mergeCell ref="AK2:AM2"/>
    <mergeCell ref="AE3:AF3"/>
    <mergeCell ref="AH3:AI3"/>
    <mergeCell ref="AK3:AL3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K6:K7"/>
    <mergeCell ref="L6:N6"/>
    <mergeCell ref="O6:O7"/>
    <mergeCell ref="P6:P7"/>
    <mergeCell ref="Q6:S6"/>
    <mergeCell ref="T6:Y6"/>
    <mergeCell ref="Z6:Z7"/>
    <mergeCell ref="AA6:AA7"/>
    <mergeCell ref="C17:D17"/>
    <mergeCell ref="F17:H17"/>
    <mergeCell ref="I17:L17"/>
    <mergeCell ref="M17:P17"/>
    <mergeCell ref="Q19:S19"/>
    <mergeCell ref="T19:W19"/>
    <mergeCell ref="C18:D18"/>
    <mergeCell ref="F18:H18"/>
    <mergeCell ref="I18:L18"/>
    <mergeCell ref="M18:P18"/>
    <mergeCell ref="Q17:S17"/>
    <mergeCell ref="T17:W17"/>
    <mergeCell ref="Q18:S18"/>
    <mergeCell ref="T18:W18"/>
    <mergeCell ref="Q20:S20"/>
    <mergeCell ref="T20:W20"/>
    <mergeCell ref="C19:D19"/>
    <mergeCell ref="F19:H19"/>
    <mergeCell ref="C20:D20"/>
    <mergeCell ref="F20:H20"/>
    <mergeCell ref="I20:L20"/>
    <mergeCell ref="M20:P20"/>
    <mergeCell ref="I19:L19"/>
    <mergeCell ref="M19:P19"/>
    <mergeCell ref="C21:D21"/>
    <mergeCell ref="F21:H21"/>
    <mergeCell ref="I21:L21"/>
    <mergeCell ref="M21:P21"/>
    <mergeCell ref="Q23:S23"/>
    <mergeCell ref="T23:W23"/>
    <mergeCell ref="C22:D22"/>
    <mergeCell ref="F22:H22"/>
    <mergeCell ref="I22:L22"/>
    <mergeCell ref="M22:P22"/>
    <mergeCell ref="Q21:S21"/>
    <mergeCell ref="T21:W21"/>
    <mergeCell ref="Q22:S22"/>
    <mergeCell ref="T22:W22"/>
    <mergeCell ref="Q24:S24"/>
    <mergeCell ref="T24:W24"/>
    <mergeCell ref="C23:D23"/>
    <mergeCell ref="F23:H23"/>
    <mergeCell ref="C24:D24"/>
    <mergeCell ref="F24:H24"/>
    <mergeCell ref="I24:L24"/>
    <mergeCell ref="M24:P24"/>
    <mergeCell ref="I23:L23"/>
    <mergeCell ref="M23:P23"/>
    <mergeCell ref="AE6:AG6"/>
    <mergeCell ref="AH6:AJ6"/>
    <mergeCell ref="AK6:AM6"/>
    <mergeCell ref="AC6:AC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2" width="9.75390625" style="0" customWidth="1"/>
    <col min="13" max="14" width="10.75390625" style="0" customWidth="1"/>
    <col min="16" max="16" width="5.625" style="0" bestFit="1" customWidth="1"/>
    <col min="17" max="17" width="4.625" style="0" bestFit="1" customWidth="1"/>
    <col min="18" max="18" width="7.00390625" style="0" bestFit="1" customWidth="1"/>
  </cols>
  <sheetData>
    <row r="1" spans="1:13" ht="15" customHeight="1" thickBot="1">
      <c r="A1" s="203" t="s">
        <v>180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8" ht="15" customHeight="1">
      <c r="A2" s="203" t="s">
        <v>191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O2" s="83"/>
      <c r="P2" s="227" t="s">
        <v>128</v>
      </c>
      <c r="Q2" s="228"/>
      <c r="R2" s="229"/>
    </row>
    <row r="3" spans="1:18" ht="19.5" customHeight="1">
      <c r="A3" s="183" t="s">
        <v>55</v>
      </c>
      <c r="B3" s="183"/>
      <c r="C3" s="245" t="s">
        <v>225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84"/>
      <c r="P3" s="239" t="s">
        <v>133</v>
      </c>
      <c r="Q3" s="240"/>
      <c r="R3" s="133">
        <f>MAX(R8:R25)*1.5</f>
        <v>0</v>
      </c>
    </row>
    <row r="4" spans="1:18" ht="19.5" customHeight="1" thickBot="1">
      <c r="A4" s="183"/>
      <c r="B4" s="183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87"/>
      <c r="P4" s="241" t="s">
        <v>134</v>
      </c>
      <c r="Q4" s="242"/>
      <c r="R4" s="134">
        <f>MAX(R8:R25)*2</f>
        <v>0</v>
      </c>
    </row>
    <row r="5" spans="15:16" ht="12" customHeight="1" thickBot="1">
      <c r="O5" s="15"/>
      <c r="P5" s="15"/>
    </row>
    <row r="6" spans="1:18" ht="12.75" customHeight="1" thickBot="1">
      <c r="A6" s="193" t="s">
        <v>24</v>
      </c>
      <c r="B6" s="196" t="s">
        <v>25</v>
      </c>
      <c r="C6" s="196" t="s">
        <v>9</v>
      </c>
      <c r="D6" s="196" t="s">
        <v>26</v>
      </c>
      <c r="E6" s="196" t="s">
        <v>27</v>
      </c>
      <c r="F6" s="196" t="s">
        <v>28</v>
      </c>
      <c r="G6" s="39" t="s">
        <v>81</v>
      </c>
      <c r="H6" s="39" t="s">
        <v>59</v>
      </c>
      <c r="I6" s="40" t="s">
        <v>60</v>
      </c>
      <c r="J6" s="194" t="s">
        <v>61</v>
      </c>
      <c r="K6" s="194" t="s">
        <v>82</v>
      </c>
      <c r="L6" s="191" t="s">
        <v>229</v>
      </c>
      <c r="M6" s="191" t="s">
        <v>62</v>
      </c>
      <c r="N6" s="190" t="s">
        <v>186</v>
      </c>
      <c r="O6" s="15"/>
      <c r="P6" s="227" t="s">
        <v>128</v>
      </c>
      <c r="Q6" s="228"/>
      <c r="R6" s="229"/>
    </row>
    <row r="7" spans="1:18" ht="15" thickBot="1">
      <c r="A7" s="192"/>
      <c r="B7" s="195"/>
      <c r="C7" s="195"/>
      <c r="D7" s="195"/>
      <c r="E7" s="195"/>
      <c r="F7" s="195"/>
      <c r="G7" s="151" t="s">
        <v>65</v>
      </c>
      <c r="H7" s="151" t="s">
        <v>84</v>
      </c>
      <c r="I7" s="151" t="s">
        <v>66</v>
      </c>
      <c r="J7" s="191"/>
      <c r="K7" s="191"/>
      <c r="L7" s="244"/>
      <c r="M7" s="244"/>
      <c r="N7" s="243"/>
      <c r="O7" s="15"/>
      <c r="P7" s="120" t="s">
        <v>125</v>
      </c>
      <c r="Q7" s="122" t="s">
        <v>126</v>
      </c>
      <c r="R7" s="123" t="s">
        <v>127</v>
      </c>
    </row>
    <row r="8" spans="1:18" ht="15" customHeight="1">
      <c r="A8" s="124">
        <v>1</v>
      </c>
      <c r="B8" s="152" t="s">
        <v>96</v>
      </c>
      <c r="C8" s="187" t="s">
        <v>95</v>
      </c>
      <c r="D8" s="68" t="s">
        <v>112</v>
      </c>
      <c r="E8" s="189" t="s">
        <v>79</v>
      </c>
      <c r="F8" s="45" t="s">
        <v>46</v>
      </c>
      <c r="G8" s="77">
        <v>1100</v>
      </c>
      <c r="H8" s="78">
        <v>0.827</v>
      </c>
      <c r="I8" s="79">
        <v>16.23</v>
      </c>
      <c r="J8" s="46">
        <f aca="true" t="shared" si="0" ref="J8:J25">G8*SQRT(H8)/(456*POWER(I8,1/3))</f>
        <v>0.8664451811187851</v>
      </c>
      <c r="K8" s="46">
        <f aca="true" t="shared" si="1" ref="K8:K25">IF(J8&gt;1,J8/J8^(2*LOG10(J8)),J8*J8^(2*LOG10(J8)))</f>
        <v>0.8820504670128645</v>
      </c>
      <c r="L8" s="180">
        <v>12</v>
      </c>
      <c r="M8" s="125">
        <v>2887</v>
      </c>
      <c r="N8" s="153">
        <f aca="true" t="shared" si="2" ref="N8:N25">K8*M8</f>
        <v>2546.4796982661396</v>
      </c>
      <c r="O8" s="15"/>
      <c r="P8" s="120"/>
      <c r="Q8" s="121"/>
      <c r="R8" s="135">
        <f aca="true" t="shared" si="3" ref="R8:R25">+P8*60+Q8</f>
        <v>0</v>
      </c>
    </row>
    <row r="9" spans="1:18" ht="15" customHeight="1">
      <c r="A9" s="96">
        <v>2</v>
      </c>
      <c r="B9" s="49" t="s">
        <v>52</v>
      </c>
      <c r="C9" s="90" t="s">
        <v>53</v>
      </c>
      <c r="D9" s="70" t="s">
        <v>112</v>
      </c>
      <c r="E9" s="70" t="s">
        <v>152</v>
      </c>
      <c r="F9" s="50" t="s">
        <v>153</v>
      </c>
      <c r="G9" s="51">
        <v>1000</v>
      </c>
      <c r="H9" s="52">
        <v>0.668</v>
      </c>
      <c r="I9" s="53">
        <v>15.66</v>
      </c>
      <c r="J9" s="54">
        <f t="shared" si="0"/>
        <v>0.716406420419683</v>
      </c>
      <c r="K9" s="54">
        <f t="shared" si="1"/>
        <v>0.7890727179392508</v>
      </c>
      <c r="L9" s="181">
        <v>10</v>
      </c>
      <c r="M9" s="97">
        <v>3682</v>
      </c>
      <c r="N9" s="154">
        <f t="shared" si="2"/>
        <v>2905.3657474523216</v>
      </c>
      <c r="O9" s="15"/>
      <c r="P9" s="120"/>
      <c r="Q9" s="121"/>
      <c r="R9" s="135">
        <f t="shared" si="3"/>
        <v>0</v>
      </c>
    </row>
    <row r="10" spans="1:18" ht="15" customHeight="1">
      <c r="A10" s="96">
        <v>3</v>
      </c>
      <c r="B10" s="49" t="s">
        <v>73</v>
      </c>
      <c r="C10" s="90" t="s">
        <v>74</v>
      </c>
      <c r="D10" s="184" t="s">
        <v>56</v>
      </c>
      <c r="E10" s="70" t="s">
        <v>154</v>
      </c>
      <c r="F10" s="50" t="s">
        <v>155</v>
      </c>
      <c r="G10" s="51">
        <v>932</v>
      </c>
      <c r="H10" s="52">
        <v>0.688</v>
      </c>
      <c r="I10" s="53">
        <v>9.17</v>
      </c>
      <c r="J10" s="54">
        <f t="shared" si="0"/>
        <v>0.8099449655068441</v>
      </c>
      <c r="K10" s="54">
        <f t="shared" si="1"/>
        <v>0.8418142972295257</v>
      </c>
      <c r="L10" s="181">
        <v>10</v>
      </c>
      <c r="M10" s="97">
        <v>3568</v>
      </c>
      <c r="N10" s="154">
        <f t="shared" si="2"/>
        <v>3003.593412514948</v>
      </c>
      <c r="O10" s="15"/>
      <c r="P10" s="120"/>
      <c r="Q10" s="121"/>
      <c r="R10" s="135">
        <f t="shared" si="3"/>
        <v>0</v>
      </c>
    </row>
    <row r="11" spans="1:18" ht="15" customHeight="1">
      <c r="A11" s="96">
        <v>4</v>
      </c>
      <c r="B11" s="49" t="s">
        <v>75</v>
      </c>
      <c r="C11" s="90" t="s">
        <v>76</v>
      </c>
      <c r="D11" s="70" t="s">
        <v>111</v>
      </c>
      <c r="E11" s="70" t="s">
        <v>157</v>
      </c>
      <c r="F11" s="50" t="s">
        <v>47</v>
      </c>
      <c r="G11" s="51">
        <v>970</v>
      </c>
      <c r="H11" s="52">
        <v>0.32</v>
      </c>
      <c r="I11" s="53">
        <v>6.75</v>
      </c>
      <c r="J11" s="54">
        <f t="shared" si="0"/>
        <v>0.6367182379298783</v>
      </c>
      <c r="K11" s="54">
        <f t="shared" si="1"/>
        <v>0.7600122986353435</v>
      </c>
      <c r="L11" s="181">
        <v>8</v>
      </c>
      <c r="M11" s="97">
        <v>4451</v>
      </c>
      <c r="N11" s="154">
        <f t="shared" si="2"/>
        <v>3382.8147412259136</v>
      </c>
      <c r="O11" s="15"/>
      <c r="P11" s="120"/>
      <c r="Q11" s="121"/>
      <c r="R11" s="135">
        <f t="shared" si="3"/>
        <v>0</v>
      </c>
    </row>
    <row r="12" spans="1:18" ht="15" customHeight="1">
      <c r="A12" s="96">
        <v>5</v>
      </c>
      <c r="B12" s="49" t="s">
        <v>98</v>
      </c>
      <c r="C12" s="90" t="s">
        <v>99</v>
      </c>
      <c r="D12" s="70" t="s">
        <v>112</v>
      </c>
      <c r="E12" s="70" t="s">
        <v>87</v>
      </c>
      <c r="F12" s="50" t="s">
        <v>49</v>
      </c>
      <c r="G12" s="51">
        <v>1010</v>
      </c>
      <c r="H12" s="52">
        <v>0.757</v>
      </c>
      <c r="I12" s="53">
        <v>14.5</v>
      </c>
      <c r="J12" s="54">
        <f t="shared" si="0"/>
        <v>0.7902814780963103</v>
      </c>
      <c r="K12" s="54">
        <f t="shared" si="1"/>
        <v>0.8292374794141751</v>
      </c>
      <c r="L12" s="181">
        <v>8</v>
      </c>
      <c r="M12" s="97">
        <v>4365</v>
      </c>
      <c r="N12" s="154">
        <f t="shared" si="2"/>
        <v>3619.6215976428743</v>
      </c>
      <c r="O12" s="15"/>
      <c r="P12" s="120"/>
      <c r="Q12" s="121"/>
      <c r="R12" s="135">
        <f t="shared" si="3"/>
        <v>0</v>
      </c>
    </row>
    <row r="13" spans="1:18" ht="15" customHeight="1">
      <c r="A13" s="96">
        <v>6</v>
      </c>
      <c r="B13" s="49" t="s">
        <v>114</v>
      </c>
      <c r="C13" s="90" t="s">
        <v>115</v>
      </c>
      <c r="D13" s="70" t="s">
        <v>97</v>
      </c>
      <c r="E13" s="70" t="s">
        <v>113</v>
      </c>
      <c r="F13" s="50" t="s">
        <v>47</v>
      </c>
      <c r="G13" s="51">
        <v>1030</v>
      </c>
      <c r="H13" s="52">
        <v>0.483</v>
      </c>
      <c r="I13" s="53">
        <v>9</v>
      </c>
      <c r="J13" s="54">
        <f t="shared" si="0"/>
        <v>0.754683944902157</v>
      </c>
      <c r="K13" s="54">
        <f t="shared" si="1"/>
        <v>0.808440100046501</v>
      </c>
      <c r="L13" s="181">
        <v>7</v>
      </c>
      <c r="M13" s="97">
        <v>4551</v>
      </c>
      <c r="N13" s="154">
        <f t="shared" si="2"/>
        <v>3679.2108953116262</v>
      </c>
      <c r="O13" s="15"/>
      <c r="P13" s="120"/>
      <c r="Q13" s="121"/>
      <c r="R13" s="135">
        <f t="shared" si="3"/>
        <v>0</v>
      </c>
    </row>
    <row r="14" spans="1:18" ht="15" customHeight="1">
      <c r="A14" s="96">
        <v>7</v>
      </c>
      <c r="B14" s="49" t="s">
        <v>166</v>
      </c>
      <c r="C14" s="90" t="s">
        <v>77</v>
      </c>
      <c r="D14" s="70" t="s">
        <v>138</v>
      </c>
      <c r="E14" s="70" t="s">
        <v>163</v>
      </c>
      <c r="F14" s="50"/>
      <c r="G14" s="63">
        <v>1170</v>
      </c>
      <c r="H14" s="64">
        <v>1.31</v>
      </c>
      <c r="I14" s="65">
        <v>25.8</v>
      </c>
      <c r="J14" s="54">
        <f t="shared" si="0"/>
        <v>0.9938406698332836</v>
      </c>
      <c r="K14" s="54">
        <f t="shared" si="1"/>
        <v>0.9938736222366238</v>
      </c>
      <c r="L14" s="181">
        <v>6</v>
      </c>
      <c r="M14" s="97">
        <v>3763</v>
      </c>
      <c r="N14" s="154">
        <f t="shared" si="2"/>
        <v>3739.9464404764153</v>
      </c>
      <c r="O14" s="15"/>
      <c r="P14" s="120"/>
      <c r="Q14" s="121"/>
      <c r="R14" s="135">
        <f t="shared" si="3"/>
        <v>0</v>
      </c>
    </row>
    <row r="15" spans="1:18" ht="15" customHeight="1">
      <c r="A15" s="96">
        <v>8</v>
      </c>
      <c r="B15" s="49" t="s">
        <v>156</v>
      </c>
      <c r="C15" s="95" t="s">
        <v>78</v>
      </c>
      <c r="D15" s="70" t="s">
        <v>112</v>
      </c>
      <c r="E15" s="49" t="s">
        <v>100</v>
      </c>
      <c r="F15" s="74" t="s">
        <v>116</v>
      </c>
      <c r="G15" s="51">
        <v>900</v>
      </c>
      <c r="H15" s="52">
        <v>0.689</v>
      </c>
      <c r="I15" s="53">
        <v>10.87</v>
      </c>
      <c r="J15" s="54">
        <f t="shared" si="0"/>
        <v>0.7395668387438986</v>
      </c>
      <c r="K15" s="54">
        <f t="shared" si="1"/>
        <v>0.8004076992932794</v>
      </c>
      <c r="L15" s="181">
        <v>7</v>
      </c>
      <c r="M15" s="97">
        <v>4977</v>
      </c>
      <c r="N15" s="154">
        <f t="shared" si="2"/>
        <v>3983.6291193826514</v>
      </c>
      <c r="O15" s="15"/>
      <c r="P15" s="120"/>
      <c r="Q15" s="121"/>
      <c r="R15" s="135">
        <f t="shared" si="3"/>
        <v>0</v>
      </c>
    </row>
    <row r="16" spans="1:18" ht="15" customHeight="1">
      <c r="A16" s="96">
        <v>9</v>
      </c>
      <c r="B16" s="49" t="s">
        <v>85</v>
      </c>
      <c r="C16" s="95" t="s">
        <v>86</v>
      </c>
      <c r="D16" s="185" t="s">
        <v>57</v>
      </c>
      <c r="E16" s="49" t="s">
        <v>162</v>
      </c>
      <c r="F16" s="74" t="s">
        <v>105</v>
      </c>
      <c r="G16" s="63">
        <v>990</v>
      </c>
      <c r="H16" s="64">
        <v>1.134</v>
      </c>
      <c r="I16" s="65">
        <v>11.97</v>
      </c>
      <c r="J16" s="54">
        <f t="shared" si="0"/>
        <v>1.010676487663953</v>
      </c>
      <c r="K16" s="54">
        <f t="shared" si="1"/>
        <v>1.0105774852558047</v>
      </c>
      <c r="L16" s="181">
        <v>7</v>
      </c>
      <c r="M16" s="97">
        <v>5071</v>
      </c>
      <c r="N16" s="154">
        <f t="shared" si="2"/>
        <v>5124.638427732186</v>
      </c>
      <c r="O16" s="15"/>
      <c r="P16" s="120"/>
      <c r="Q16" s="121"/>
      <c r="R16" s="135">
        <f t="shared" si="3"/>
        <v>0</v>
      </c>
    </row>
    <row r="17" spans="1:18" ht="15" customHeight="1">
      <c r="A17" s="96">
        <v>10</v>
      </c>
      <c r="B17" s="49" t="s">
        <v>71</v>
      </c>
      <c r="C17" s="90" t="s">
        <v>101</v>
      </c>
      <c r="D17" s="70" t="s">
        <v>103</v>
      </c>
      <c r="E17" s="70" t="s">
        <v>160</v>
      </c>
      <c r="F17" s="50" t="s">
        <v>161</v>
      </c>
      <c r="G17" s="63">
        <v>920</v>
      </c>
      <c r="H17" s="64">
        <v>0.69</v>
      </c>
      <c r="I17" s="65">
        <v>9.3</v>
      </c>
      <c r="J17" s="54">
        <f t="shared" si="0"/>
        <v>0.7969294579731275</v>
      </c>
      <c r="K17" s="54">
        <f t="shared" si="1"/>
        <v>0.8334047289790145</v>
      </c>
      <c r="L17" s="181">
        <v>5</v>
      </c>
      <c r="M17" s="97">
        <v>6682</v>
      </c>
      <c r="N17" s="154">
        <f t="shared" si="2"/>
        <v>5568.810399037775</v>
      </c>
      <c r="O17" s="15"/>
      <c r="P17" s="120"/>
      <c r="Q17" s="121"/>
      <c r="R17" s="135">
        <f t="shared" si="3"/>
        <v>0</v>
      </c>
    </row>
    <row r="18" spans="1:18" ht="15" customHeight="1">
      <c r="A18" s="96">
        <v>11</v>
      </c>
      <c r="B18" s="49" t="s">
        <v>88</v>
      </c>
      <c r="C18" s="95" t="s">
        <v>89</v>
      </c>
      <c r="D18" s="155" t="s">
        <v>117</v>
      </c>
      <c r="E18" s="49" t="s">
        <v>90</v>
      </c>
      <c r="F18" s="74" t="s">
        <v>91</v>
      </c>
      <c r="G18" s="63">
        <v>871</v>
      </c>
      <c r="H18" s="64">
        <v>0.862</v>
      </c>
      <c r="I18" s="65">
        <v>11.11</v>
      </c>
      <c r="J18" s="54">
        <f t="shared" si="0"/>
        <v>0.7947592518601503</v>
      </c>
      <c r="K18" s="54">
        <f t="shared" si="1"/>
        <v>0.8320347526021393</v>
      </c>
      <c r="L18" s="181">
        <v>7</v>
      </c>
      <c r="M18" s="97">
        <v>6917</v>
      </c>
      <c r="N18" s="154">
        <f t="shared" si="2"/>
        <v>5755.184383748998</v>
      </c>
      <c r="O18" s="15"/>
      <c r="P18" s="120"/>
      <c r="Q18" s="121"/>
      <c r="R18" s="135">
        <f t="shared" si="3"/>
        <v>0</v>
      </c>
    </row>
    <row r="19" spans="1:18" ht="15" customHeight="1">
      <c r="A19" s="96">
        <v>12</v>
      </c>
      <c r="B19" s="49" t="s">
        <v>119</v>
      </c>
      <c r="C19" s="90" t="s">
        <v>120</v>
      </c>
      <c r="D19" s="70" t="s">
        <v>54</v>
      </c>
      <c r="E19" s="49" t="s">
        <v>124</v>
      </c>
      <c r="F19" s="50" t="s">
        <v>72</v>
      </c>
      <c r="G19" s="63">
        <v>895</v>
      </c>
      <c r="H19" s="64">
        <v>0.99</v>
      </c>
      <c r="I19" s="65">
        <v>13.2</v>
      </c>
      <c r="J19" s="54">
        <f t="shared" si="0"/>
        <v>0.826325483136196</v>
      </c>
      <c r="K19" s="54">
        <f t="shared" si="1"/>
        <v>0.8528624848297287</v>
      </c>
      <c r="L19" s="181">
        <v>6</v>
      </c>
      <c r="M19" s="97">
        <v>6764</v>
      </c>
      <c r="N19" s="154">
        <f t="shared" si="2"/>
        <v>5768.761847388285</v>
      </c>
      <c r="O19" s="15"/>
      <c r="P19" s="120"/>
      <c r="Q19" s="121"/>
      <c r="R19" s="135">
        <f t="shared" si="3"/>
        <v>0</v>
      </c>
    </row>
    <row r="20" spans="1:18" ht="15" customHeight="1">
      <c r="A20" s="96">
        <v>13</v>
      </c>
      <c r="B20" s="49" t="s">
        <v>165</v>
      </c>
      <c r="C20" s="90" t="s">
        <v>80</v>
      </c>
      <c r="D20" s="70" t="s">
        <v>112</v>
      </c>
      <c r="E20" s="70" t="s">
        <v>164</v>
      </c>
      <c r="F20" s="50" t="s">
        <v>49</v>
      </c>
      <c r="G20" s="63">
        <v>1020</v>
      </c>
      <c r="H20" s="64">
        <v>1.18</v>
      </c>
      <c r="I20" s="65">
        <v>12</v>
      </c>
      <c r="J20" s="54">
        <f t="shared" si="0"/>
        <v>1.0613270928100556</v>
      </c>
      <c r="K20" s="54">
        <f t="shared" si="1"/>
        <v>1.0580663027308093</v>
      </c>
      <c r="L20" s="181">
        <v>9</v>
      </c>
      <c r="M20" s="97">
        <v>5564</v>
      </c>
      <c r="N20" s="154">
        <f t="shared" si="2"/>
        <v>5887.080908394223</v>
      </c>
      <c r="O20" s="15"/>
      <c r="P20" s="120"/>
      <c r="Q20" s="121"/>
      <c r="R20" s="135">
        <f t="shared" si="3"/>
        <v>0</v>
      </c>
    </row>
    <row r="21" spans="1:18" ht="15" customHeight="1">
      <c r="A21" s="96">
        <v>14</v>
      </c>
      <c r="B21" s="49" t="s">
        <v>141</v>
      </c>
      <c r="C21" s="90" t="s">
        <v>142</v>
      </c>
      <c r="D21" s="70" t="s">
        <v>48</v>
      </c>
      <c r="E21" s="70" t="s">
        <v>173</v>
      </c>
      <c r="F21" s="50" t="s">
        <v>41</v>
      </c>
      <c r="G21" s="51">
        <v>1000</v>
      </c>
      <c r="H21" s="52">
        <v>0.457</v>
      </c>
      <c r="I21" s="53">
        <v>3.5</v>
      </c>
      <c r="J21" s="54">
        <f t="shared" si="0"/>
        <v>0.976421295244776</v>
      </c>
      <c r="K21" s="54">
        <f t="shared" si="1"/>
        <v>0.9769042884058572</v>
      </c>
      <c r="L21" s="181">
        <v>5</v>
      </c>
      <c r="M21" s="97">
        <v>6509</v>
      </c>
      <c r="N21" s="154">
        <f t="shared" si="2"/>
        <v>6358.670013233725</v>
      </c>
      <c r="O21" s="15"/>
      <c r="P21" s="120"/>
      <c r="Q21" s="121"/>
      <c r="R21" s="135">
        <f t="shared" si="3"/>
        <v>0</v>
      </c>
    </row>
    <row r="22" spans="1:18" ht="15" customHeight="1">
      <c r="A22" s="96">
        <v>15</v>
      </c>
      <c r="B22" s="49" t="s">
        <v>226</v>
      </c>
      <c r="C22" s="95" t="s">
        <v>228</v>
      </c>
      <c r="D22" s="70" t="s">
        <v>112</v>
      </c>
      <c r="E22" s="182" t="s">
        <v>227</v>
      </c>
      <c r="F22" s="50"/>
      <c r="G22" s="51">
        <v>500</v>
      </c>
      <c r="H22" s="52">
        <v>0.38</v>
      </c>
      <c r="I22" s="53">
        <v>1.6</v>
      </c>
      <c r="J22" s="54">
        <f t="shared" si="0"/>
        <v>0.5779056836860724</v>
      </c>
      <c r="K22" s="54">
        <f t="shared" si="1"/>
        <v>0.7503798705353054</v>
      </c>
      <c r="L22" s="181">
        <v>4</v>
      </c>
      <c r="M22" s="97">
        <v>8694</v>
      </c>
      <c r="N22" s="154">
        <f t="shared" si="2"/>
        <v>6523.802594433945</v>
      </c>
      <c r="O22" s="15"/>
      <c r="P22" s="120"/>
      <c r="Q22" s="121"/>
      <c r="R22" s="135">
        <f t="shared" si="3"/>
        <v>0</v>
      </c>
    </row>
    <row r="23" spans="1:18" ht="15" customHeight="1">
      <c r="A23" s="96">
        <v>16</v>
      </c>
      <c r="B23" s="49" t="s">
        <v>168</v>
      </c>
      <c r="C23" s="90" t="s">
        <v>170</v>
      </c>
      <c r="D23" s="70" t="s">
        <v>112</v>
      </c>
      <c r="E23" s="70" t="s">
        <v>172</v>
      </c>
      <c r="F23" s="50" t="s">
        <v>46</v>
      </c>
      <c r="G23" s="51">
        <v>920</v>
      </c>
      <c r="H23" s="52">
        <v>0.333</v>
      </c>
      <c r="I23" s="53">
        <v>4.2</v>
      </c>
      <c r="J23" s="54">
        <f t="shared" si="0"/>
        <v>0.7215980284701218</v>
      </c>
      <c r="K23" s="54">
        <f t="shared" si="1"/>
        <v>0.7915088232138361</v>
      </c>
      <c r="L23" s="181">
        <v>4</v>
      </c>
      <c r="M23" s="97">
        <v>8616</v>
      </c>
      <c r="N23" s="154">
        <f t="shared" si="2"/>
        <v>6819.640020810411</v>
      </c>
      <c r="O23" s="15"/>
      <c r="P23" s="120"/>
      <c r="Q23" s="121"/>
      <c r="R23" s="135">
        <f t="shared" si="3"/>
        <v>0</v>
      </c>
    </row>
    <row r="24" spans="1:18" ht="15" customHeight="1">
      <c r="A24" s="96">
        <v>17</v>
      </c>
      <c r="B24" s="49" t="s">
        <v>135</v>
      </c>
      <c r="C24" s="90" t="s">
        <v>136</v>
      </c>
      <c r="D24" s="70" t="s">
        <v>102</v>
      </c>
      <c r="E24" s="70" t="s">
        <v>118</v>
      </c>
      <c r="F24" s="50" t="s">
        <v>46</v>
      </c>
      <c r="G24" s="51">
        <v>1300</v>
      </c>
      <c r="H24" s="52">
        <v>2.04</v>
      </c>
      <c r="I24" s="53">
        <v>30</v>
      </c>
      <c r="J24" s="54">
        <f t="shared" si="0"/>
        <v>1.3104481491641347</v>
      </c>
      <c r="K24" s="54">
        <f t="shared" si="1"/>
        <v>1.2298297747127258</v>
      </c>
      <c r="L24" s="181">
        <v>10</v>
      </c>
      <c r="M24" s="97">
        <v>5633</v>
      </c>
      <c r="N24" s="154">
        <f t="shared" si="2"/>
        <v>6927.631120956785</v>
      </c>
      <c r="O24" s="15"/>
      <c r="P24" s="120"/>
      <c r="Q24" s="121"/>
      <c r="R24" s="135">
        <f t="shared" si="3"/>
        <v>0</v>
      </c>
    </row>
    <row r="25" spans="1:18" ht="15" customHeight="1" thickBot="1">
      <c r="A25" s="128">
        <v>18</v>
      </c>
      <c r="B25" s="142" t="s">
        <v>205</v>
      </c>
      <c r="C25" s="188" t="s">
        <v>206</v>
      </c>
      <c r="D25" s="163" t="s">
        <v>123</v>
      </c>
      <c r="E25" s="86" t="s">
        <v>207</v>
      </c>
      <c r="F25" s="85" t="s">
        <v>72</v>
      </c>
      <c r="G25" s="173">
        <v>890</v>
      </c>
      <c r="H25" s="174">
        <v>0.3</v>
      </c>
      <c r="I25" s="175">
        <v>2.3</v>
      </c>
      <c r="J25" s="58">
        <f t="shared" si="0"/>
        <v>0.809859807656187</v>
      </c>
      <c r="K25" s="58">
        <f t="shared" si="1"/>
        <v>0.8417582055303553</v>
      </c>
      <c r="L25" s="186">
        <v>4</v>
      </c>
      <c r="M25" s="129">
        <v>9999</v>
      </c>
      <c r="N25" s="156">
        <f t="shared" si="2"/>
        <v>8416.740297098022</v>
      </c>
      <c r="O25" s="15"/>
      <c r="P25" s="120"/>
      <c r="Q25" s="121"/>
      <c r="R25" s="135">
        <f t="shared" si="3"/>
        <v>0</v>
      </c>
    </row>
    <row r="26" ht="15" customHeight="1" thickBot="1"/>
    <row r="27" spans="2:14" ht="15" customHeight="1">
      <c r="B27" s="17" t="s">
        <v>36</v>
      </c>
      <c r="C27" s="249" t="s">
        <v>25</v>
      </c>
      <c r="D27" s="250"/>
      <c r="E27" s="18" t="s">
        <v>9</v>
      </c>
      <c r="F27" s="249" t="s">
        <v>35</v>
      </c>
      <c r="G27" s="251"/>
      <c r="H27" s="252"/>
      <c r="I27" s="157"/>
      <c r="J27" s="157"/>
      <c r="K27" s="157"/>
      <c r="L27" s="157"/>
      <c r="M27" s="25"/>
      <c r="N27" s="25"/>
    </row>
    <row r="28" spans="2:14" ht="15" customHeight="1">
      <c r="B28" s="21" t="s">
        <v>37</v>
      </c>
      <c r="C28" s="208" t="s">
        <v>197</v>
      </c>
      <c r="D28" s="221"/>
      <c r="E28" s="20" t="s">
        <v>198</v>
      </c>
      <c r="F28" s="247"/>
      <c r="G28" s="248"/>
      <c r="H28" s="225"/>
      <c r="I28" s="157"/>
      <c r="J28" s="157"/>
      <c r="K28" s="157"/>
      <c r="L28" s="157"/>
      <c r="M28" s="27"/>
      <c r="N28" s="25"/>
    </row>
    <row r="29" spans="2:14" ht="15" customHeight="1">
      <c r="B29" s="149" t="s">
        <v>38</v>
      </c>
      <c r="C29" s="208"/>
      <c r="D29" s="221"/>
      <c r="E29" s="20"/>
      <c r="F29" s="247"/>
      <c r="G29" s="248"/>
      <c r="H29" s="225"/>
      <c r="I29" s="158"/>
      <c r="J29" s="158"/>
      <c r="K29" s="158"/>
      <c r="L29" s="158"/>
      <c r="M29" s="27"/>
      <c r="N29" s="25"/>
    </row>
    <row r="30" spans="2:14" ht="15" customHeight="1">
      <c r="B30" s="149"/>
      <c r="C30" s="208"/>
      <c r="D30" s="221"/>
      <c r="E30" s="20"/>
      <c r="F30" s="247"/>
      <c r="G30" s="248"/>
      <c r="H30" s="225"/>
      <c r="I30" s="26"/>
      <c r="J30" s="26"/>
      <c r="K30" s="26"/>
      <c r="L30" s="26"/>
      <c r="M30" s="27"/>
      <c r="N30" s="25"/>
    </row>
    <row r="31" spans="2:14" ht="15" customHeight="1">
      <c r="B31" s="149"/>
      <c r="C31" s="208"/>
      <c r="D31" s="221"/>
      <c r="E31" s="159"/>
      <c r="F31" s="247"/>
      <c r="G31" s="248"/>
      <c r="H31" s="225"/>
      <c r="I31" s="26"/>
      <c r="J31" s="26"/>
      <c r="K31" s="26"/>
      <c r="L31" s="26"/>
      <c r="M31" s="27"/>
      <c r="N31" s="25"/>
    </row>
    <row r="32" spans="2:14" ht="15" customHeight="1">
      <c r="B32" s="149"/>
      <c r="C32" s="208"/>
      <c r="D32" s="221"/>
      <c r="E32" s="20"/>
      <c r="F32" s="247"/>
      <c r="G32" s="248"/>
      <c r="H32" s="225"/>
      <c r="I32" s="26"/>
      <c r="J32" s="26"/>
      <c r="K32" s="26"/>
      <c r="L32" s="26"/>
      <c r="M32" s="27"/>
      <c r="N32" s="25"/>
    </row>
    <row r="33" spans="2:14" ht="15" customHeight="1">
      <c r="B33" s="149" t="s">
        <v>39</v>
      </c>
      <c r="C33" s="208" t="s">
        <v>143</v>
      </c>
      <c r="D33" s="221"/>
      <c r="E33" s="20" t="s">
        <v>144</v>
      </c>
      <c r="F33" s="247"/>
      <c r="G33" s="248"/>
      <c r="H33" s="225"/>
      <c r="I33" s="158"/>
      <c r="J33" s="158"/>
      <c r="K33" s="158"/>
      <c r="L33" s="158"/>
      <c r="M33" s="27"/>
      <c r="N33" s="25"/>
    </row>
    <row r="34" spans="2:14" ht="15" customHeight="1" thickBot="1">
      <c r="B34" s="148" t="s">
        <v>40</v>
      </c>
      <c r="C34" s="218" t="s">
        <v>212</v>
      </c>
      <c r="D34" s="219"/>
      <c r="E34" s="24" t="s">
        <v>222</v>
      </c>
      <c r="F34" s="223"/>
      <c r="G34" s="254"/>
      <c r="H34" s="255"/>
      <c r="I34" s="158"/>
      <c r="J34" s="158"/>
      <c r="K34" s="158"/>
      <c r="L34" s="158"/>
      <c r="M34" s="27"/>
      <c r="N34" s="25"/>
    </row>
    <row r="35" ht="15" customHeight="1"/>
    <row r="36" spans="3:9" ht="12.75">
      <c r="C36" s="256"/>
      <c r="D36" s="253"/>
      <c r="E36" s="253"/>
      <c r="F36" s="253"/>
      <c r="G36" s="257"/>
      <c r="H36" s="257"/>
      <c r="I36" s="257"/>
    </row>
    <row r="37" spans="3:9" ht="12.75">
      <c r="C37" s="256"/>
      <c r="D37" s="253"/>
      <c r="E37" s="253"/>
      <c r="F37" s="253"/>
      <c r="G37" s="257"/>
      <c r="H37" s="257"/>
      <c r="I37" s="257"/>
    </row>
    <row r="38" spans="3:9" ht="12.75">
      <c r="C38" s="256"/>
      <c r="D38" s="253"/>
      <c r="E38" s="253"/>
      <c r="F38" s="253"/>
      <c r="G38" s="257"/>
      <c r="H38" s="257"/>
      <c r="I38" s="257"/>
    </row>
    <row r="39" spans="3:9" ht="12.75">
      <c r="C39" s="253"/>
      <c r="D39" s="253"/>
      <c r="E39" s="253"/>
      <c r="F39" s="253"/>
      <c r="G39" s="257"/>
      <c r="H39" s="257"/>
      <c r="I39" s="257"/>
    </row>
    <row r="40" spans="3:9" ht="12.75">
      <c r="C40" s="253"/>
      <c r="D40" s="253"/>
      <c r="E40" s="253"/>
      <c r="F40" s="253"/>
      <c r="G40" s="257"/>
      <c r="H40" s="257"/>
      <c r="I40" s="257"/>
    </row>
    <row r="41" spans="3:9" ht="12.75">
      <c r="C41" s="256"/>
      <c r="D41" s="253"/>
      <c r="E41" s="253"/>
      <c r="F41" s="253"/>
      <c r="G41" s="257"/>
      <c r="H41" s="257"/>
      <c r="I41" s="257"/>
    </row>
    <row r="42" spans="3:9" ht="12.75">
      <c r="C42" s="256"/>
      <c r="D42" s="256"/>
      <c r="E42" s="256"/>
      <c r="F42" s="256"/>
      <c r="G42" s="257"/>
      <c r="H42" s="257"/>
      <c r="I42" s="257"/>
    </row>
  </sheetData>
  <mergeCells count="49">
    <mergeCell ref="L6:L7"/>
    <mergeCell ref="C42:F42"/>
    <mergeCell ref="G42:I42"/>
    <mergeCell ref="C40:F40"/>
    <mergeCell ref="G40:I40"/>
    <mergeCell ref="C41:F41"/>
    <mergeCell ref="G41:I41"/>
    <mergeCell ref="G39:I39"/>
    <mergeCell ref="C36:F36"/>
    <mergeCell ref="G36:I36"/>
    <mergeCell ref="C39:F39"/>
    <mergeCell ref="C33:D33"/>
    <mergeCell ref="F33:H33"/>
    <mergeCell ref="C34:D34"/>
    <mergeCell ref="F34:H34"/>
    <mergeCell ref="C37:F37"/>
    <mergeCell ref="G37:I37"/>
    <mergeCell ref="C38:F38"/>
    <mergeCell ref="G38:I38"/>
    <mergeCell ref="C30:D30"/>
    <mergeCell ref="F30:H30"/>
    <mergeCell ref="C32:D32"/>
    <mergeCell ref="F32:H32"/>
    <mergeCell ref="C31:D31"/>
    <mergeCell ref="F31:H31"/>
    <mergeCell ref="K6:K7"/>
    <mergeCell ref="D6:D7"/>
    <mergeCell ref="E6:E7"/>
    <mergeCell ref="C29:D29"/>
    <mergeCell ref="F29:H29"/>
    <mergeCell ref="C28:D28"/>
    <mergeCell ref="F28:H28"/>
    <mergeCell ref="C27:D27"/>
    <mergeCell ref="F27:H27"/>
    <mergeCell ref="A1:M1"/>
    <mergeCell ref="A2:M2"/>
    <mergeCell ref="F6:F7"/>
    <mergeCell ref="J6:J7"/>
    <mergeCell ref="M6:M7"/>
    <mergeCell ref="A3:B4"/>
    <mergeCell ref="A6:A7"/>
    <mergeCell ref="B6:B7"/>
    <mergeCell ref="C6:C7"/>
    <mergeCell ref="C3:N4"/>
    <mergeCell ref="P2:R2"/>
    <mergeCell ref="P3:Q3"/>
    <mergeCell ref="P4:Q4"/>
    <mergeCell ref="N6:N7"/>
    <mergeCell ref="P6:R6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Jiří Kreisel</cp:lastModifiedBy>
  <cp:lastPrinted>2011-09-04T08:57:45Z</cp:lastPrinted>
  <dcterms:created xsi:type="dcterms:W3CDTF">2005-07-31T10:02:30Z</dcterms:created>
  <dcterms:modified xsi:type="dcterms:W3CDTF">2011-09-06T10:30:27Z</dcterms:modified>
  <cp:category/>
  <cp:version/>
  <cp:contentType/>
  <cp:contentStatus/>
  <cp:revision>1</cp:revision>
</cp:coreProperties>
</file>